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3250" windowHeight="12585"/>
  </bookViews>
  <sheets>
    <sheet name="ВМП" sheetId="1" r:id="rId1"/>
  </sheets>
  <externalReferences>
    <externalReference r:id="rId2"/>
    <externalReference r:id="rId3"/>
  </externalReferences>
  <definedNames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Excel_BuiltIn__FilterDatabase_97">#REF!</definedName>
    <definedName name="Excel_BuiltIn__FilterDatabase_98">#REF!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Database">#REF!</definedName>
    <definedName name="блок">'[2]1D_Gorin'!#REF!</definedName>
    <definedName name="_xlnm.Print_Titles" localSheetId="0">ВМП!$A:$H,ВМП!$4:$6</definedName>
    <definedName name="_xlnm.Print_Area" localSheetId="0">ВМП!$A$1:$DP$43</definedName>
    <definedName name="ч">'[2]1D_Gorin'!#REF!</definedName>
    <definedName name="ы">'[2]1D_Gorin'!#REF!</definedName>
  </definedNames>
  <calcPr calcId="145621"/>
</workbook>
</file>

<file path=xl/calcChain.xml><?xml version="1.0" encoding="utf-8"?>
<calcChain xmlns="http://schemas.openxmlformats.org/spreadsheetml/2006/main">
  <c r="AW40" i="1" l="1"/>
  <c r="AX40" i="1"/>
  <c r="AY41" i="1"/>
  <c r="AY43" i="1" s="1"/>
  <c r="AY20" i="1"/>
  <c r="AW7" i="1"/>
  <c r="AW8" i="1"/>
  <c r="AW9" i="1"/>
  <c r="AW10" i="1"/>
  <c r="AW11" i="1"/>
  <c r="AW12" i="1"/>
  <c r="AW13" i="1"/>
  <c r="AW14" i="1"/>
  <c r="AW15" i="1"/>
  <c r="AW16" i="1"/>
  <c r="AW17" i="1"/>
  <c r="AW18" i="1"/>
  <c r="AW19" i="1"/>
  <c r="AW20" i="1"/>
  <c r="AW21" i="1"/>
  <c r="AW22" i="1"/>
  <c r="AW23" i="1"/>
  <c r="AW24" i="1"/>
  <c r="AW25" i="1"/>
  <c r="AW26" i="1"/>
  <c r="AW27" i="1"/>
  <c r="AW28" i="1"/>
  <c r="AW29" i="1"/>
  <c r="AW30" i="1"/>
  <c r="AW31" i="1"/>
  <c r="AW32" i="1"/>
  <c r="AW33" i="1"/>
  <c r="AW34" i="1"/>
  <c r="AW35" i="1"/>
  <c r="AW36" i="1"/>
  <c r="AW37" i="1"/>
  <c r="AW38" i="1"/>
  <c r="AW39" i="1"/>
  <c r="AW42" i="1"/>
  <c r="AW41" i="1" l="1"/>
  <c r="AW43" i="1"/>
  <c r="CX47" i="1"/>
  <c r="AI47" i="1"/>
  <c r="DS43" i="1"/>
  <c r="DQ43" i="1"/>
  <c r="DM43" i="1"/>
  <c r="DK43" i="1"/>
  <c r="DG43" i="1"/>
  <c r="DF43" i="1"/>
  <c r="DD43" i="1"/>
  <c r="DB43" i="1"/>
  <c r="CW43" i="1"/>
  <c r="CV43" i="1"/>
  <c r="CU43" i="1"/>
  <c r="CT43" i="1"/>
  <c r="CR43" i="1"/>
  <c r="CP43" i="1"/>
  <c r="CN43" i="1"/>
  <c r="CM43" i="1"/>
  <c r="CL43" i="1"/>
  <c r="CK43" i="1"/>
  <c r="CI43" i="1"/>
  <c r="CE43" i="1"/>
  <c r="CD43" i="1"/>
  <c r="CC43" i="1"/>
  <c r="CB43" i="1"/>
  <c r="BZ43" i="1"/>
  <c r="BV43" i="1"/>
  <c r="BU43" i="1"/>
  <c r="BT43" i="1"/>
  <c r="BS43" i="1"/>
  <c r="BM43" i="1"/>
  <c r="BL43" i="1"/>
  <c r="BK43" i="1"/>
  <c r="BJ43" i="1"/>
  <c r="BD43" i="1"/>
  <c r="BC43" i="1"/>
  <c r="BB43" i="1"/>
  <c r="BA43" i="1"/>
  <c r="AU43" i="1"/>
  <c r="AT43" i="1"/>
  <c r="AS43" i="1"/>
  <c r="AR43" i="1"/>
  <c r="AP43" i="1"/>
  <c r="AL43" i="1"/>
  <c r="AK43" i="1"/>
  <c r="AJ43" i="1"/>
  <c r="AG43" i="1"/>
  <c r="AC43" i="1"/>
  <c r="AB43" i="1"/>
  <c r="Z43" i="1"/>
  <c r="T43" i="1"/>
  <c r="S43" i="1"/>
  <c r="Q43" i="1"/>
  <c r="O43" i="1"/>
  <c r="K43" i="1"/>
  <c r="K45" i="1" s="1"/>
  <c r="J43" i="1"/>
  <c r="J45" i="1" s="1"/>
  <c r="DY42" i="1"/>
  <c r="DW42" i="1"/>
  <c r="DI42" i="1"/>
  <c r="CZ42" i="1"/>
  <c r="AV42" i="1"/>
  <c r="V42" i="1"/>
  <c r="M42" i="1"/>
  <c r="G42" i="1"/>
  <c r="F42" i="1" s="1"/>
  <c r="H42" i="1" s="1"/>
  <c r="DY41" i="1"/>
  <c r="DW41" i="1"/>
  <c r="DI41" i="1"/>
  <c r="CZ41" i="1"/>
  <c r="CG41" i="1"/>
  <c r="CF41" i="1"/>
  <c r="CF43" i="1" s="1"/>
  <c r="V41" i="1"/>
  <c r="M41" i="1"/>
  <c r="G41" i="1"/>
  <c r="F41" i="1" s="1"/>
  <c r="H41" i="1" s="1"/>
  <c r="DZ40" i="1"/>
  <c r="DY40" i="1"/>
  <c r="DW40" i="1"/>
  <c r="DI40" i="1"/>
  <c r="DU40" i="1" s="1"/>
  <c r="CZ40" i="1"/>
  <c r="G40" i="1"/>
  <c r="F40" i="1" s="1"/>
  <c r="H40" i="1" s="1"/>
  <c r="DZ39" i="1"/>
  <c r="DY39" i="1"/>
  <c r="DW39" i="1"/>
  <c r="DI39" i="1"/>
  <c r="DH39" i="1"/>
  <c r="CZ39" i="1"/>
  <c r="CY39" i="1"/>
  <c r="AV39" i="1"/>
  <c r="V39" i="1"/>
  <c r="M39" i="1"/>
  <c r="G39" i="1"/>
  <c r="F39" i="1" s="1"/>
  <c r="H39" i="1" s="1"/>
  <c r="DZ38" i="1"/>
  <c r="DY38" i="1"/>
  <c r="EC38" i="1" s="1"/>
  <c r="DW38" i="1"/>
  <c r="DI38" i="1"/>
  <c r="DH38" i="1"/>
  <c r="CZ38" i="1"/>
  <c r="V38" i="1"/>
  <c r="M38" i="1"/>
  <c r="G38" i="1"/>
  <c r="F38" i="1" s="1"/>
  <c r="H38" i="1" s="1"/>
  <c r="DZ37" i="1"/>
  <c r="DY37" i="1"/>
  <c r="DO37" i="1"/>
  <c r="DO43" i="1" s="1"/>
  <c r="DI37" i="1"/>
  <c r="DH37" i="1"/>
  <c r="CZ37" i="1"/>
  <c r="AV37" i="1"/>
  <c r="V37" i="1"/>
  <c r="U37" i="1"/>
  <c r="M37" i="1"/>
  <c r="G37" i="1"/>
  <c r="F37" i="1" s="1"/>
  <c r="H37" i="1" s="1"/>
  <c r="DZ36" i="1"/>
  <c r="DY36" i="1"/>
  <c r="DI36" i="1"/>
  <c r="DH36" i="1"/>
  <c r="CZ36" i="1"/>
  <c r="X36" i="1"/>
  <c r="X43" i="1" s="1"/>
  <c r="U36" i="1"/>
  <c r="M36" i="1"/>
  <c r="G36" i="1"/>
  <c r="F36" i="1" s="1"/>
  <c r="H36" i="1" s="1"/>
  <c r="DZ35" i="1"/>
  <c r="DY35" i="1"/>
  <c r="DW35" i="1"/>
  <c r="DI35" i="1"/>
  <c r="DH35" i="1"/>
  <c r="CZ35" i="1"/>
  <c r="AV35" i="1"/>
  <c r="V35" i="1"/>
  <c r="U35" i="1"/>
  <c r="M35" i="1"/>
  <c r="L35" i="1"/>
  <c r="G35" i="1"/>
  <c r="F35" i="1" s="1"/>
  <c r="H35" i="1" s="1"/>
  <c r="DZ34" i="1"/>
  <c r="DY34" i="1"/>
  <c r="DW34" i="1"/>
  <c r="DI34" i="1"/>
  <c r="DH34" i="1"/>
  <c r="CZ34" i="1"/>
  <c r="AV34" i="1"/>
  <c r="V34" i="1"/>
  <c r="M34" i="1"/>
  <c r="G34" i="1"/>
  <c r="F34" i="1" s="1"/>
  <c r="H34" i="1" s="1"/>
  <c r="DZ33" i="1"/>
  <c r="DY33" i="1"/>
  <c r="DW33" i="1"/>
  <c r="DI33" i="1"/>
  <c r="DH33" i="1"/>
  <c r="CZ33" i="1"/>
  <c r="V33" i="1"/>
  <c r="M33" i="1"/>
  <c r="G33" i="1"/>
  <c r="F33" i="1" s="1"/>
  <c r="H33" i="1" s="1"/>
  <c r="DT33" i="1" s="1"/>
  <c r="DZ32" i="1"/>
  <c r="DY32" i="1"/>
  <c r="DW32" i="1"/>
  <c r="DI32" i="1"/>
  <c r="BF32" i="1"/>
  <c r="G32" i="1"/>
  <c r="F32" i="1" s="1"/>
  <c r="H32" i="1" s="1"/>
  <c r="DZ31" i="1"/>
  <c r="DY31" i="1"/>
  <c r="DI31" i="1"/>
  <c r="DH31" i="1"/>
  <c r="CZ31" i="1"/>
  <c r="BH31" i="1"/>
  <c r="BH43" i="1" s="1"/>
  <c r="V31" i="1"/>
  <c r="M31" i="1"/>
  <c r="G31" i="1"/>
  <c r="F31" i="1" s="1"/>
  <c r="H31" i="1" s="1"/>
  <c r="DZ30" i="1"/>
  <c r="DY30" i="1"/>
  <c r="DW30" i="1"/>
  <c r="DI30" i="1"/>
  <c r="DH30" i="1"/>
  <c r="CZ30" i="1"/>
  <c r="BF30" i="1"/>
  <c r="BE30" i="1"/>
  <c r="AV30" i="1"/>
  <c r="V30" i="1"/>
  <c r="M30" i="1"/>
  <c r="G30" i="1"/>
  <c r="F30" i="1" s="1"/>
  <c r="H30" i="1" s="1"/>
  <c r="DZ29" i="1"/>
  <c r="DY29" i="1"/>
  <c r="DW29" i="1"/>
  <c r="DI29" i="1"/>
  <c r="DH29" i="1"/>
  <c r="CZ29" i="1"/>
  <c r="BF29" i="1"/>
  <c r="BE29" i="1"/>
  <c r="AV29" i="1"/>
  <c r="V29" i="1"/>
  <c r="U29" i="1"/>
  <c r="M29" i="1"/>
  <c r="G29" i="1"/>
  <c r="F29" i="1" s="1"/>
  <c r="H29" i="1" s="1"/>
  <c r="DZ28" i="1"/>
  <c r="DY28" i="1"/>
  <c r="DW28" i="1"/>
  <c r="DI28" i="1"/>
  <c r="DH28" i="1"/>
  <c r="CZ28" i="1"/>
  <c r="BF28" i="1"/>
  <c r="AV28" i="1"/>
  <c r="V28" i="1"/>
  <c r="U28" i="1"/>
  <c r="M28" i="1"/>
  <c r="G28" i="1"/>
  <c r="F28" i="1" s="1"/>
  <c r="H28" i="1" s="1"/>
  <c r="DZ27" i="1"/>
  <c r="DY27" i="1"/>
  <c r="DW27" i="1"/>
  <c r="DI27" i="1"/>
  <c r="CZ27" i="1"/>
  <c r="V27" i="1"/>
  <c r="M27" i="1"/>
  <c r="G27" i="1"/>
  <c r="F27" i="1" s="1"/>
  <c r="H27" i="1" s="1"/>
  <c r="DZ26" i="1"/>
  <c r="DY26" i="1"/>
  <c r="DW26" i="1"/>
  <c r="DI26" i="1"/>
  <c r="CZ26" i="1"/>
  <c r="V26" i="1"/>
  <c r="M26" i="1"/>
  <c r="L26" i="1"/>
  <c r="G26" i="1"/>
  <c r="F26" i="1" s="1"/>
  <c r="H26" i="1" s="1"/>
  <c r="DZ25" i="1"/>
  <c r="DY25" i="1"/>
  <c r="DW25" i="1"/>
  <c r="DI25" i="1"/>
  <c r="CZ25" i="1"/>
  <c r="V25" i="1"/>
  <c r="M25" i="1"/>
  <c r="L25" i="1"/>
  <c r="G25" i="1"/>
  <c r="F25" i="1" s="1"/>
  <c r="H25" i="1" s="1"/>
  <c r="DZ24" i="1"/>
  <c r="DY24" i="1"/>
  <c r="DW24" i="1"/>
  <c r="DI24" i="1"/>
  <c r="CZ24" i="1"/>
  <c r="BX24" i="1"/>
  <c r="BX43" i="1" s="1"/>
  <c r="BW24" i="1"/>
  <c r="BW43" i="1" s="1"/>
  <c r="V24" i="1"/>
  <c r="M24" i="1"/>
  <c r="G24" i="1"/>
  <c r="F24" i="1" s="1"/>
  <c r="H24" i="1" s="1"/>
  <c r="P24" i="1" s="1"/>
  <c r="DZ23" i="1"/>
  <c r="DY23" i="1"/>
  <c r="DI23" i="1"/>
  <c r="CZ23" i="1"/>
  <c r="CG23" i="1"/>
  <c r="BQ23" i="1"/>
  <c r="DW23" i="1" s="1"/>
  <c r="EC23" i="1" s="1"/>
  <c r="BN23" i="1"/>
  <c r="AV23" i="1"/>
  <c r="V23" i="1"/>
  <c r="M23" i="1"/>
  <c r="G23" i="1"/>
  <c r="F23" i="1" s="1"/>
  <c r="H23" i="1" s="1"/>
  <c r="DY22" i="1"/>
  <c r="DW22" i="1"/>
  <c r="DI22" i="1"/>
  <c r="CZ22" i="1"/>
  <c r="CG22" i="1"/>
  <c r="CG43" i="1" s="1"/>
  <c r="BO22" i="1"/>
  <c r="BN22" i="1"/>
  <c r="AV22" i="1"/>
  <c r="V22" i="1"/>
  <c r="M22" i="1"/>
  <c r="G22" i="1"/>
  <c r="F22" i="1" s="1"/>
  <c r="H22" i="1" s="1"/>
  <c r="DL22" i="1" s="1"/>
  <c r="DJ22" i="1" s="1"/>
  <c r="DY21" i="1"/>
  <c r="DW21" i="1"/>
  <c r="DI21" i="1"/>
  <c r="CZ21" i="1"/>
  <c r="AV21" i="1"/>
  <c r="V21" i="1"/>
  <c r="M21" i="1"/>
  <c r="L21" i="1"/>
  <c r="G21" i="1"/>
  <c r="F21" i="1" s="1"/>
  <c r="H21" i="1" s="1"/>
  <c r="DY20" i="1"/>
  <c r="DW20" i="1"/>
  <c r="DI20" i="1"/>
  <c r="CZ20" i="1"/>
  <c r="BO20" i="1"/>
  <c r="BN20" i="1"/>
  <c r="AV20" i="1"/>
  <c r="AN20" i="1"/>
  <c r="AN43" i="1" s="1"/>
  <c r="AM20" i="1"/>
  <c r="AM43" i="1" s="1"/>
  <c r="V20" i="1"/>
  <c r="M20" i="1"/>
  <c r="G20" i="1"/>
  <c r="F20" i="1" s="1"/>
  <c r="H20" i="1" s="1"/>
  <c r="DY19" i="1"/>
  <c r="DW19" i="1"/>
  <c r="DI19" i="1"/>
  <c r="CZ19" i="1"/>
  <c r="AE19" i="1"/>
  <c r="AD19" i="1"/>
  <c r="V19" i="1"/>
  <c r="M19" i="1"/>
  <c r="G19" i="1"/>
  <c r="F19" i="1" s="1"/>
  <c r="H19" i="1" s="1"/>
  <c r="DY18" i="1"/>
  <c r="DW18" i="1"/>
  <c r="DI18" i="1"/>
  <c r="CZ18" i="1"/>
  <c r="AE18" i="1"/>
  <c r="AD18" i="1"/>
  <c r="V18" i="1"/>
  <c r="M18" i="1"/>
  <c r="G18" i="1"/>
  <c r="F18" i="1" s="1"/>
  <c r="H18" i="1" s="1"/>
  <c r="DY17" i="1"/>
  <c r="DW17" i="1"/>
  <c r="DI17" i="1"/>
  <c r="CZ17" i="1"/>
  <c r="AE17" i="1"/>
  <c r="V17" i="1"/>
  <c r="U17" i="1"/>
  <c r="M17" i="1"/>
  <c r="G17" i="1"/>
  <c r="F17" i="1" s="1"/>
  <c r="H17" i="1" s="1"/>
  <c r="DY16" i="1"/>
  <c r="DW16" i="1"/>
  <c r="DI16" i="1"/>
  <c r="CZ16" i="1"/>
  <c r="AE16" i="1"/>
  <c r="V16" i="1"/>
  <c r="U16" i="1"/>
  <c r="M16" i="1"/>
  <c r="G16" i="1"/>
  <c r="F16" i="1" s="1"/>
  <c r="H16" i="1" s="1"/>
  <c r="P16" i="1" s="1"/>
  <c r="DY15" i="1"/>
  <c r="DW15" i="1"/>
  <c r="DI15" i="1"/>
  <c r="CZ15" i="1"/>
  <c r="AE15" i="1"/>
  <c r="V15" i="1"/>
  <c r="U15" i="1"/>
  <c r="M15" i="1"/>
  <c r="G15" i="1"/>
  <c r="F15" i="1" s="1"/>
  <c r="H15" i="1" s="1"/>
  <c r="DY14" i="1"/>
  <c r="DW14" i="1"/>
  <c r="DI14" i="1"/>
  <c r="CZ14" i="1"/>
  <c r="CO14" i="1"/>
  <c r="CO43" i="1" s="1"/>
  <c r="AE14" i="1"/>
  <c r="V14" i="1"/>
  <c r="M14" i="1"/>
  <c r="G14" i="1"/>
  <c r="F14" i="1" s="1"/>
  <c r="H14" i="1" s="1"/>
  <c r="R14" i="1" s="1"/>
  <c r="DZ14" i="1" s="1"/>
  <c r="DY13" i="1"/>
  <c r="DW13" i="1"/>
  <c r="DI13" i="1"/>
  <c r="CZ13" i="1"/>
  <c r="AE13" i="1"/>
  <c r="V13" i="1"/>
  <c r="M13" i="1"/>
  <c r="G13" i="1"/>
  <c r="F13" i="1" s="1"/>
  <c r="H13" i="1" s="1"/>
  <c r="Y13" i="1" s="1"/>
  <c r="W13" i="1" s="1"/>
  <c r="DY12" i="1"/>
  <c r="DW12" i="1"/>
  <c r="DI12" i="1"/>
  <c r="CZ12" i="1"/>
  <c r="AV12" i="1"/>
  <c r="AE12" i="1"/>
  <c r="V12" i="1"/>
  <c r="M12" i="1"/>
  <c r="L12" i="1"/>
  <c r="G12" i="1"/>
  <c r="F12" i="1" s="1"/>
  <c r="H12" i="1" s="1"/>
  <c r="DY11" i="1"/>
  <c r="DW11" i="1"/>
  <c r="DI11" i="1"/>
  <c r="CZ11" i="1"/>
  <c r="AV11" i="1"/>
  <c r="AE11" i="1"/>
  <c r="V11" i="1"/>
  <c r="M11" i="1"/>
  <c r="G11" i="1"/>
  <c r="F11" i="1" s="1"/>
  <c r="H11" i="1" s="1"/>
  <c r="DZ10" i="1"/>
  <c r="DY10" i="1"/>
  <c r="DW10" i="1"/>
  <c r="DI10" i="1"/>
  <c r="CZ10" i="1"/>
  <c r="G10" i="1"/>
  <c r="F10" i="1" s="1"/>
  <c r="H10" i="1" s="1"/>
  <c r="DC10" i="1" s="1"/>
  <c r="DA10" i="1" s="1"/>
  <c r="DY9" i="1"/>
  <c r="DW9" i="1"/>
  <c r="DI9" i="1"/>
  <c r="CZ9" i="1"/>
  <c r="AE9" i="1"/>
  <c r="AD9" i="1"/>
  <c r="V9" i="1"/>
  <c r="M9" i="1"/>
  <c r="G9" i="1"/>
  <c r="F9" i="1" s="1"/>
  <c r="H9" i="1" s="1"/>
  <c r="DL9" i="1" s="1"/>
  <c r="DY8" i="1"/>
  <c r="DW8" i="1"/>
  <c r="DI8" i="1"/>
  <c r="CZ8" i="1"/>
  <c r="AV8" i="1"/>
  <c r="V8" i="1"/>
  <c r="M8" i="1"/>
  <c r="G8" i="1"/>
  <c r="F8" i="1" s="1"/>
  <c r="H8" i="1" s="1"/>
  <c r="EB7" i="1"/>
  <c r="EA7" i="1"/>
  <c r="DY7" i="1"/>
  <c r="DW7" i="1"/>
  <c r="DI7" i="1"/>
  <c r="CZ7" i="1"/>
  <c r="CY7" i="1"/>
  <c r="CY43" i="1" s="1"/>
  <c r="V7" i="1"/>
  <c r="M7" i="1"/>
  <c r="G7" i="1"/>
  <c r="F7" i="1" s="1"/>
  <c r="H7" i="1" s="1"/>
  <c r="EC39" i="1" l="1"/>
  <c r="M43" i="1"/>
  <c r="DI43" i="1"/>
  <c r="EC20" i="1"/>
  <c r="EC9" i="1"/>
  <c r="EC22" i="1"/>
  <c r="DU29" i="1"/>
  <c r="EA29" i="1" s="1"/>
  <c r="EC30" i="1"/>
  <c r="EC42" i="1"/>
  <c r="ED42" i="1" s="1"/>
  <c r="EC15" i="1"/>
  <c r="DW37" i="1"/>
  <c r="EC37" i="1" s="1"/>
  <c r="DU38" i="1"/>
  <c r="EA38" i="1" s="1"/>
  <c r="EC26" i="1"/>
  <c r="EC7" i="1"/>
  <c r="DU26" i="1"/>
  <c r="EA26" i="1" s="1"/>
  <c r="EC40" i="1"/>
  <c r="ED40" i="1" s="1"/>
  <c r="EC10" i="1"/>
  <c r="DU11" i="1"/>
  <c r="EA11" i="1" s="1"/>
  <c r="EC13" i="1"/>
  <c r="DU34" i="1"/>
  <c r="EA34" i="1" s="1"/>
  <c r="V36" i="1"/>
  <c r="V43" i="1" s="1"/>
  <c r="V47" i="1" s="1"/>
  <c r="DU8" i="1"/>
  <c r="EA8" i="1" s="1"/>
  <c r="AE43" i="1"/>
  <c r="AE47" i="1" s="1"/>
  <c r="DU18" i="1"/>
  <c r="EA18" i="1" s="1"/>
  <c r="EC21" i="1"/>
  <c r="EC29" i="1"/>
  <c r="AZ15" i="1"/>
  <c r="AX15" i="1" s="1"/>
  <c r="DC15" i="1"/>
  <c r="DA15" i="1" s="1"/>
  <c r="P15" i="1"/>
  <c r="N15" i="1" s="1"/>
  <c r="DV15" i="1" s="1"/>
  <c r="BR21" i="1"/>
  <c r="R21" i="1"/>
  <c r="DZ21" i="1" s="1"/>
  <c r="DL23" i="1"/>
  <c r="DJ23" i="1" s="1"/>
  <c r="I23" i="1"/>
  <c r="DN12" i="1"/>
  <c r="AH12" i="1"/>
  <c r="AZ12" i="1"/>
  <c r="AX12" i="1" s="1"/>
  <c r="I12" i="1"/>
  <c r="P12" i="1"/>
  <c r="DC19" i="1"/>
  <c r="DA19" i="1" s="1"/>
  <c r="Y19" i="1"/>
  <c r="W19" i="1" s="1"/>
  <c r="BI32" i="1"/>
  <c r="BG32" i="1" s="1"/>
  <c r="DL32" i="1"/>
  <c r="DJ32" i="1" s="1"/>
  <c r="P32" i="1"/>
  <c r="EC8" i="1"/>
  <c r="EC16" i="1"/>
  <c r="DU17" i="1"/>
  <c r="EA17" i="1" s="1"/>
  <c r="EC18" i="1"/>
  <c r="DU19" i="1"/>
  <c r="EA19" i="1" s="1"/>
  <c r="EC19" i="1"/>
  <c r="DU20" i="1"/>
  <c r="EA20" i="1" s="1"/>
  <c r="EC24" i="1"/>
  <c r="DH43" i="1"/>
  <c r="BE43" i="1"/>
  <c r="BE47" i="1" s="1"/>
  <c r="DU32" i="1"/>
  <c r="EC32" i="1"/>
  <c r="EC33" i="1"/>
  <c r="DU35" i="1"/>
  <c r="EA35" i="1" s="1"/>
  <c r="EC35" i="1"/>
  <c r="DU37" i="1"/>
  <c r="DU41" i="1"/>
  <c r="EA41" i="1" s="1"/>
  <c r="EC41" i="1"/>
  <c r="DU12" i="1"/>
  <c r="EA12" i="1" s="1"/>
  <c r="DU13" i="1"/>
  <c r="EA13" i="1" s="1"/>
  <c r="DU14" i="1"/>
  <c r="EA14" i="1" s="1"/>
  <c r="EC27" i="1"/>
  <c r="DU30" i="1"/>
  <c r="EA30" i="1" s="1"/>
  <c r="BF31" i="1"/>
  <c r="DU31" i="1" s="1"/>
  <c r="ED38" i="1"/>
  <c r="DU39" i="1"/>
  <c r="EA39" i="1" s="1"/>
  <c r="DU42" i="1"/>
  <c r="EA42" i="1" s="1"/>
  <c r="DU10" i="1"/>
  <c r="EC11" i="1"/>
  <c r="ED11" i="1" s="1"/>
  <c r="EC14" i="1"/>
  <c r="DU16" i="1"/>
  <c r="EA16" i="1" s="1"/>
  <c r="EC17" i="1"/>
  <c r="DU21" i="1"/>
  <c r="EA21" i="1" s="1"/>
  <c r="DU25" i="1"/>
  <c r="EA25" i="1" s="1"/>
  <c r="EC25" i="1"/>
  <c r="EC28" i="1"/>
  <c r="DU33" i="1"/>
  <c r="EA33" i="1" s="1"/>
  <c r="EC34" i="1"/>
  <c r="AZ17" i="1"/>
  <c r="AX17" i="1" s="1"/>
  <c r="Y17" i="1"/>
  <c r="W17" i="1" s="1"/>
  <c r="R17" i="1"/>
  <c r="DZ17" i="1" s="1"/>
  <c r="DC17" i="1"/>
  <c r="DA17" i="1" s="1"/>
  <c r="AH17" i="1"/>
  <c r="P17" i="1"/>
  <c r="DL17" i="1"/>
  <c r="DJ17" i="1" s="1"/>
  <c r="DR20" i="1"/>
  <c r="DC20" i="1"/>
  <c r="DA20" i="1" s="1"/>
  <c r="R20" i="1"/>
  <c r="DZ20" i="1" s="1"/>
  <c r="I20" i="1"/>
  <c r="AQ20" i="1"/>
  <c r="Y20" i="1"/>
  <c r="W20" i="1" s="1"/>
  <c r="DL20" i="1"/>
  <c r="DJ20" i="1" s="1"/>
  <c r="AZ20" i="1"/>
  <c r="AX20" i="1" s="1"/>
  <c r="BR20" i="1"/>
  <c r="P20" i="1"/>
  <c r="AH20" i="1"/>
  <c r="AF20" i="1" s="1"/>
  <c r="DL8" i="1"/>
  <c r="DJ8" i="1" s="1"/>
  <c r="AZ8" i="1"/>
  <c r="AX8" i="1" s="1"/>
  <c r="AA8" i="1"/>
  <c r="P8" i="1"/>
  <c r="Y8" i="1"/>
  <c r="DC8" i="1"/>
  <c r="DA8" i="1" s="1"/>
  <c r="I8" i="1"/>
  <c r="DN8" i="1"/>
  <c r="R8" i="1"/>
  <c r="DL18" i="1"/>
  <c r="DJ18" i="1" s="1"/>
  <c r="R18" i="1"/>
  <c r="DZ18" i="1" s="1"/>
  <c r="I18" i="1"/>
  <c r="AZ18" i="1"/>
  <c r="AX18" i="1" s="1"/>
  <c r="Y18" i="1"/>
  <c r="W18" i="1" s="1"/>
  <c r="AH18" i="1"/>
  <c r="AF18" i="1" s="1"/>
  <c r="DC18" i="1"/>
  <c r="DA18" i="1" s="1"/>
  <c r="P18" i="1"/>
  <c r="DN7" i="1"/>
  <c r="DC7" i="1"/>
  <c r="AZ7" i="1"/>
  <c r="Y7" i="1"/>
  <c r="P7" i="1"/>
  <c r="I7" i="1"/>
  <c r="R7" i="1"/>
  <c r="DL7" i="1"/>
  <c r="AA7" i="1"/>
  <c r="DL11" i="1"/>
  <c r="AA11" i="1"/>
  <c r="R11" i="1"/>
  <c r="DC11" i="1"/>
  <c r="DA11" i="1" s="1"/>
  <c r="Y11" i="1"/>
  <c r="DN11" i="1"/>
  <c r="AZ11" i="1"/>
  <c r="AX11" i="1" s="1"/>
  <c r="AH11" i="1"/>
  <c r="P11" i="1"/>
  <c r="CZ43" i="1"/>
  <c r="DY43" i="1"/>
  <c r="DY45" i="1" s="1"/>
  <c r="EA45" i="1" s="1"/>
  <c r="AV43" i="1"/>
  <c r="I9" i="1"/>
  <c r="R9" i="1"/>
  <c r="AA9" i="1"/>
  <c r="AH9" i="1"/>
  <c r="DN9" i="1"/>
  <c r="DJ9" i="1" s="1"/>
  <c r="P10" i="1"/>
  <c r="DL10" i="1"/>
  <c r="DC14" i="1"/>
  <c r="DA14" i="1" s="1"/>
  <c r="R15" i="1"/>
  <c r="DZ15" i="1" s="1"/>
  <c r="Y15" i="1"/>
  <c r="W15" i="1" s="1"/>
  <c r="DL16" i="1"/>
  <c r="DJ16" i="1" s="1"/>
  <c r="P19" i="1"/>
  <c r="DC21" i="1"/>
  <c r="DA21" i="1" s="1"/>
  <c r="AZ21" i="1"/>
  <c r="AX21" i="1" s="1"/>
  <c r="AH21" i="1"/>
  <c r="P21" i="1"/>
  <c r="DR21" i="1"/>
  <c r="Y21" i="1"/>
  <c r="W21" i="1" s="1"/>
  <c r="DL21" i="1"/>
  <c r="DJ21" i="1" s="1"/>
  <c r="DC26" i="1"/>
  <c r="DA26" i="1" s="1"/>
  <c r="AZ26" i="1"/>
  <c r="AX26" i="1" s="1"/>
  <c r="Y26" i="1"/>
  <c r="W26" i="1" s="1"/>
  <c r="DL26" i="1"/>
  <c r="DJ26" i="1" s="1"/>
  <c r="BR26" i="1"/>
  <c r="AH26" i="1"/>
  <c r="P26" i="1"/>
  <c r="DL29" i="1"/>
  <c r="DJ29" i="1" s="1"/>
  <c r="DC29" i="1"/>
  <c r="DA29" i="1" s="1"/>
  <c r="BI29" i="1"/>
  <c r="BG29" i="1" s="1"/>
  <c r="AZ29" i="1"/>
  <c r="AX29" i="1" s="1"/>
  <c r="AH29" i="1"/>
  <c r="P29" i="1"/>
  <c r="Y29" i="1"/>
  <c r="W29" i="1" s="1"/>
  <c r="I29" i="1"/>
  <c r="BR29" i="1"/>
  <c r="DL31" i="1"/>
  <c r="DJ31" i="1" s="1"/>
  <c r="DC31" i="1"/>
  <c r="DA31" i="1" s="1"/>
  <c r="I31" i="1"/>
  <c r="BI31" i="1"/>
  <c r="BG31" i="1" s="1"/>
  <c r="P31" i="1"/>
  <c r="AH31" i="1"/>
  <c r="Y31" i="1"/>
  <c r="W31" i="1" s="1"/>
  <c r="AZ31" i="1"/>
  <c r="AX31" i="1" s="1"/>
  <c r="DU7" i="1"/>
  <c r="ED7" i="1" s="1"/>
  <c r="DC9" i="1"/>
  <c r="DA9" i="1" s="1"/>
  <c r="DU9" i="1"/>
  <c r="EA9" i="1" s="1"/>
  <c r="AH10" i="1"/>
  <c r="DL12" i="1"/>
  <c r="AA12" i="1"/>
  <c r="R12" i="1"/>
  <c r="Y12" i="1"/>
  <c r="DC12" i="1"/>
  <c r="DA12" i="1" s="1"/>
  <c r="AZ13" i="1"/>
  <c r="AX13" i="1" s="1"/>
  <c r="R13" i="1"/>
  <c r="DZ13" i="1" s="1"/>
  <c r="DL13" i="1"/>
  <c r="DJ13" i="1" s="1"/>
  <c r="AH13" i="1"/>
  <c r="P13" i="1"/>
  <c r="DC13" i="1"/>
  <c r="DA13" i="1" s="1"/>
  <c r="AH15" i="1"/>
  <c r="DL15" i="1"/>
  <c r="DJ15" i="1" s="1"/>
  <c r="I15" i="1"/>
  <c r="AZ19" i="1"/>
  <c r="AX19" i="1" s="1"/>
  <c r="DL19" i="1"/>
  <c r="DJ19" i="1" s="1"/>
  <c r="AH19" i="1"/>
  <c r="AF19" i="1" s="1"/>
  <c r="I19" i="1"/>
  <c r="R19" i="1"/>
  <c r="DZ19" i="1" s="1"/>
  <c r="AM47" i="1"/>
  <c r="ED29" i="1"/>
  <c r="DI47" i="1"/>
  <c r="DU15" i="1"/>
  <c r="EA15" i="1" s="1"/>
  <c r="AZ16" i="1"/>
  <c r="AX16" i="1" s="1"/>
  <c r="Y16" i="1"/>
  <c r="W16" i="1" s="1"/>
  <c r="R16" i="1"/>
  <c r="DZ16" i="1" s="1"/>
  <c r="I16" i="1"/>
  <c r="AH16" i="1"/>
  <c r="DC16" i="1"/>
  <c r="DA16" i="1" s="1"/>
  <c r="BR22" i="1"/>
  <c r="BP22" i="1" s="1"/>
  <c r="AZ22" i="1"/>
  <c r="AX22" i="1" s="1"/>
  <c r="AH22" i="1"/>
  <c r="R22" i="1"/>
  <c r="DZ22" i="1" s="1"/>
  <c r="I22" i="1"/>
  <c r="CJ22" i="1"/>
  <c r="P22" i="1"/>
  <c r="DC22" i="1"/>
  <c r="DA22" i="1" s="1"/>
  <c r="Y22" i="1"/>
  <c r="W22" i="1" s="1"/>
  <c r="BR25" i="1"/>
  <c r="AH25" i="1"/>
  <c r="P25" i="1"/>
  <c r="AZ25" i="1"/>
  <c r="AX25" i="1" s="1"/>
  <c r="DC25" i="1"/>
  <c r="DA25" i="1" s="1"/>
  <c r="DL25" i="1"/>
  <c r="DJ25" i="1" s="1"/>
  <c r="Y25" i="1"/>
  <c r="W25" i="1" s="1"/>
  <c r="DC27" i="1"/>
  <c r="DA27" i="1" s="1"/>
  <c r="AZ27" i="1"/>
  <c r="AX27" i="1" s="1"/>
  <c r="Y27" i="1"/>
  <c r="W27" i="1" s="1"/>
  <c r="P27" i="1"/>
  <c r="DL27" i="1"/>
  <c r="DJ27" i="1" s="1"/>
  <c r="AH27" i="1"/>
  <c r="BR27" i="1"/>
  <c r="M47" i="1"/>
  <c r="CY47" i="1"/>
  <c r="P9" i="1"/>
  <c r="Y9" i="1"/>
  <c r="AZ9" i="1"/>
  <c r="AX9" i="1" s="1"/>
  <c r="AZ10" i="1"/>
  <c r="AX10" i="1" s="1"/>
  <c r="DV10" i="1" s="1"/>
  <c r="Y10" i="1"/>
  <c r="DL14" i="1"/>
  <c r="DJ14" i="1" s="1"/>
  <c r="AH14" i="1"/>
  <c r="AZ14" i="1"/>
  <c r="AX14" i="1" s="1"/>
  <c r="Y14" i="1"/>
  <c r="W14" i="1" s="1"/>
  <c r="P14" i="1"/>
  <c r="CS14" i="1"/>
  <c r="DU22" i="1"/>
  <c r="EA22" i="1" s="1"/>
  <c r="N24" i="1"/>
  <c r="DL28" i="1"/>
  <c r="DJ28" i="1" s="1"/>
  <c r="DC28" i="1"/>
  <c r="DA28" i="1" s="1"/>
  <c r="BI28" i="1"/>
  <c r="Y28" i="1"/>
  <c r="W28" i="1" s="1"/>
  <c r="P28" i="1"/>
  <c r="AH28" i="1"/>
  <c r="AZ28" i="1"/>
  <c r="AX28" i="1" s="1"/>
  <c r="BR28" i="1"/>
  <c r="I28" i="1"/>
  <c r="I30" i="1"/>
  <c r="DL30" i="1"/>
  <c r="DJ30" i="1" s="1"/>
  <c r="BI30" i="1"/>
  <c r="BG30" i="1" s="1"/>
  <c r="AZ30" i="1"/>
  <c r="AX30" i="1" s="1"/>
  <c r="AH30" i="1"/>
  <c r="P30" i="1"/>
  <c r="DC30" i="1"/>
  <c r="DA30" i="1" s="1"/>
  <c r="Y30" i="1"/>
  <c r="W30" i="1" s="1"/>
  <c r="AD43" i="1"/>
  <c r="L43" i="1"/>
  <c r="L45" i="1" s="1"/>
  <c r="EC12" i="1"/>
  <c r="ED12" i="1" s="1"/>
  <c r="U43" i="1"/>
  <c r="AN47" i="1"/>
  <c r="CG47" i="1"/>
  <c r="Y23" i="1"/>
  <c r="W23" i="1" s="1"/>
  <c r="BQ43" i="1"/>
  <c r="BO23" i="1"/>
  <c r="DU23" i="1" s="1"/>
  <c r="CJ23" i="1"/>
  <c r="CH23" i="1" s="1"/>
  <c r="I24" i="1"/>
  <c r="BR24" i="1"/>
  <c r="DL24" i="1"/>
  <c r="DJ24" i="1" s="1"/>
  <c r="I33" i="1"/>
  <c r="AH33" i="1"/>
  <c r="DL35" i="1"/>
  <c r="DJ35" i="1" s="1"/>
  <c r="DC35" i="1"/>
  <c r="DA35" i="1" s="1"/>
  <c r="AZ35" i="1"/>
  <c r="AX35" i="1" s="1"/>
  <c r="AH35" i="1"/>
  <c r="Y35" i="1"/>
  <c r="W35" i="1" s="1"/>
  <c r="P35" i="1"/>
  <c r="I35" i="1"/>
  <c r="DT35" i="1"/>
  <c r="BI35" i="1"/>
  <c r="DC42" i="1"/>
  <c r="AA42" i="1"/>
  <c r="R42" i="1"/>
  <c r="DL42" i="1"/>
  <c r="DJ42" i="1" s="1"/>
  <c r="Y42" i="1"/>
  <c r="P42" i="1"/>
  <c r="DE42" i="1"/>
  <c r="DE43" i="1" s="1"/>
  <c r="AZ42" i="1"/>
  <c r="AX42" i="1" s="1"/>
  <c r="AH42" i="1"/>
  <c r="BN43" i="1"/>
  <c r="AH23" i="1"/>
  <c r="AZ23" i="1"/>
  <c r="AX23" i="1" s="1"/>
  <c r="BR23" i="1"/>
  <c r="BP23" i="1" s="1"/>
  <c r="DU24" i="1"/>
  <c r="EA24" i="1" s="1"/>
  <c r="AH24" i="1"/>
  <c r="BW47" i="1"/>
  <c r="DU27" i="1"/>
  <c r="EA27" i="1" s="1"/>
  <c r="ED34" i="1"/>
  <c r="DC41" i="1"/>
  <c r="DA41" i="1" s="1"/>
  <c r="Y41" i="1"/>
  <c r="DL41" i="1"/>
  <c r="DJ41" i="1" s="1"/>
  <c r="AH41" i="1"/>
  <c r="I41" i="1"/>
  <c r="CJ41" i="1"/>
  <c r="CH41" i="1" s="1"/>
  <c r="AZ41" i="1"/>
  <c r="AX41" i="1" s="1"/>
  <c r="AA41" i="1"/>
  <c r="DZ41" i="1" s="1"/>
  <c r="P41" i="1"/>
  <c r="P23" i="1"/>
  <c r="DC23" i="1"/>
  <c r="DA23" i="1" s="1"/>
  <c r="BX47" i="1"/>
  <c r="BF43" i="1"/>
  <c r="DU28" i="1"/>
  <c r="EA28" i="1" s="1"/>
  <c r="AH32" i="1"/>
  <c r="DC32" i="1"/>
  <c r="AZ32" i="1"/>
  <c r="AX32" i="1" s="1"/>
  <c r="Y32" i="1"/>
  <c r="P33" i="1"/>
  <c r="BI33" i="1"/>
  <c r="DL34" i="1"/>
  <c r="DJ34" i="1" s="1"/>
  <c r="DC34" i="1"/>
  <c r="DA34" i="1" s="1"/>
  <c r="AZ34" i="1"/>
  <c r="AX34" i="1" s="1"/>
  <c r="AH34" i="1"/>
  <c r="P34" i="1"/>
  <c r="DT34" i="1"/>
  <c r="BI34" i="1"/>
  <c r="I34" i="1"/>
  <c r="Y34" i="1"/>
  <c r="W34" i="1" s="1"/>
  <c r="AH36" i="1"/>
  <c r="DT36" i="1"/>
  <c r="AZ36" i="1"/>
  <c r="AX36" i="1" s="1"/>
  <c r="Y36" i="1"/>
  <c r="W36" i="1" s="1"/>
  <c r="I36" i="1"/>
  <c r="DL36" i="1"/>
  <c r="DJ36" i="1" s="1"/>
  <c r="DC36" i="1"/>
  <c r="DA36" i="1" s="1"/>
  <c r="P36" i="1"/>
  <c r="DL37" i="1"/>
  <c r="DJ37" i="1" s="1"/>
  <c r="DC37" i="1"/>
  <c r="DA37" i="1" s="1"/>
  <c r="Y37" i="1"/>
  <c r="W37" i="1" s="1"/>
  <c r="P37" i="1"/>
  <c r="DT37" i="1"/>
  <c r="DP37" i="1"/>
  <c r="DP43" i="1" s="1"/>
  <c r="AZ37" i="1"/>
  <c r="AX37" i="1" s="1"/>
  <c r="AH37" i="1"/>
  <c r="I37" i="1"/>
  <c r="I39" i="1"/>
  <c r="DL39" i="1"/>
  <c r="DJ39" i="1" s="1"/>
  <c r="DC39" i="1"/>
  <c r="DA39" i="1" s="1"/>
  <c r="AZ39" i="1"/>
  <c r="AX39" i="1" s="1"/>
  <c r="AH39" i="1"/>
  <c r="P39" i="1"/>
  <c r="Y39" i="1"/>
  <c r="W39" i="1" s="1"/>
  <c r="AZ40" i="1"/>
  <c r="DC40" i="1"/>
  <c r="DA40" i="1" s="1"/>
  <c r="AH40" i="1"/>
  <c r="DL40" i="1"/>
  <c r="DJ40" i="1" s="1"/>
  <c r="Y40" i="1"/>
  <c r="P40" i="1"/>
  <c r="DC24" i="1"/>
  <c r="DA24" i="1" s="1"/>
  <c r="AZ24" i="1"/>
  <c r="AX24" i="1" s="1"/>
  <c r="Y24" i="1"/>
  <c r="W24" i="1" s="1"/>
  <c r="CA24" i="1"/>
  <c r="DH47" i="1"/>
  <c r="DL33" i="1"/>
  <c r="DJ33" i="1" s="1"/>
  <c r="DC33" i="1"/>
  <c r="DA33" i="1" s="1"/>
  <c r="AZ33" i="1"/>
  <c r="AX33" i="1" s="1"/>
  <c r="Y33" i="1"/>
  <c r="W33" i="1" s="1"/>
  <c r="X47" i="1"/>
  <c r="AH38" i="1"/>
  <c r="P38" i="1"/>
  <c r="AZ38" i="1"/>
  <c r="AX38" i="1" s="1"/>
  <c r="Y38" i="1"/>
  <c r="W38" i="1" s="1"/>
  <c r="DL38" i="1"/>
  <c r="DJ38" i="1" s="1"/>
  <c r="DC38" i="1"/>
  <c r="DA38" i="1" s="1"/>
  <c r="I38" i="1"/>
  <c r="CO47" i="1"/>
  <c r="DW31" i="1"/>
  <c r="EC31" i="1" s="1"/>
  <c r="DO47" i="1"/>
  <c r="O47" i="1"/>
  <c r="T47" i="1"/>
  <c r="BH47" i="1"/>
  <c r="DW36" i="1"/>
  <c r="EC36" i="1" s="1"/>
  <c r="CF47" i="1"/>
  <c r="AB47" i="1"/>
  <c r="AJ47" i="1"/>
  <c r="S47" i="1"/>
  <c r="Q47" i="1"/>
  <c r="AC47" i="1"/>
  <c r="AG47" i="1"/>
  <c r="AK47" i="1"/>
  <c r="AS47" i="1"/>
  <c r="BA47" i="1"/>
  <c r="BM47" i="1"/>
  <c r="BU47" i="1"/>
  <c r="CC47" i="1"/>
  <c r="CK47" i="1"/>
  <c r="CW47" i="1"/>
  <c r="DM47" i="1"/>
  <c r="DQ47" i="1"/>
  <c r="Z47" i="1"/>
  <c r="AL47" i="1"/>
  <c r="AP47" i="1"/>
  <c r="AT47" i="1"/>
  <c r="BB47" i="1"/>
  <c r="BJ47" i="1"/>
  <c r="BV47" i="1"/>
  <c r="BZ47" i="1"/>
  <c r="CD47" i="1"/>
  <c r="CL47" i="1"/>
  <c r="CP47" i="1"/>
  <c r="CT47" i="1"/>
  <c r="DB47" i="1"/>
  <c r="DF47" i="1"/>
  <c r="AU47" i="1"/>
  <c r="AY47" i="1"/>
  <c r="BC47" i="1"/>
  <c r="BK47" i="1"/>
  <c r="BS47" i="1"/>
  <c r="CE47" i="1"/>
  <c r="CI47" i="1"/>
  <c r="CM47" i="1"/>
  <c r="CU47" i="1"/>
  <c r="DG47" i="1"/>
  <c r="DK47" i="1"/>
  <c r="DS47" i="1"/>
  <c r="AR47" i="1"/>
  <c r="BD47" i="1"/>
  <c r="BL47" i="1"/>
  <c r="BT47" i="1"/>
  <c r="CB47" i="1"/>
  <c r="CN47" i="1"/>
  <c r="CR47" i="1"/>
  <c r="CV47" i="1"/>
  <c r="DD47" i="1"/>
  <c r="ED18" i="1" l="1"/>
  <c r="ED41" i="1"/>
  <c r="ED19" i="1"/>
  <c r="ED16" i="1"/>
  <c r="ED26" i="1"/>
  <c r="ED35" i="1"/>
  <c r="DV32" i="1"/>
  <c r="BO43" i="1"/>
  <c r="W41" i="1"/>
  <c r="W9" i="1"/>
  <c r="ED17" i="1"/>
  <c r="ED10" i="1"/>
  <c r="DU36" i="1"/>
  <c r="DU43" i="1" s="1"/>
  <c r="ED13" i="1"/>
  <c r="ED37" i="1"/>
  <c r="ED39" i="1"/>
  <c r="DJ12" i="1"/>
  <c r="EA47" i="1"/>
  <c r="ED25" i="1"/>
  <c r="W42" i="1"/>
  <c r="EA37" i="1"/>
  <c r="ED21" i="1"/>
  <c r="ED20" i="1"/>
  <c r="DZ9" i="1"/>
  <c r="ED8" i="1"/>
  <c r="ED31" i="1"/>
  <c r="ED14" i="1"/>
  <c r="DN43" i="1"/>
  <c r="DU57" i="1"/>
  <c r="DX15" i="1"/>
  <c r="DZ12" i="1"/>
  <c r="W11" i="1"/>
  <c r="DJ11" i="1"/>
  <c r="EB15" i="1"/>
  <c r="ED33" i="1"/>
  <c r="DZ11" i="1"/>
  <c r="ED30" i="1"/>
  <c r="ED32" i="1"/>
  <c r="DT43" i="1"/>
  <c r="DT47" i="1" s="1"/>
  <c r="DX32" i="1"/>
  <c r="DZ8" i="1"/>
  <c r="W8" i="1"/>
  <c r="EA23" i="1"/>
  <c r="ED23" i="1"/>
  <c r="EA31" i="1"/>
  <c r="DA42" i="1"/>
  <c r="DX14" i="1"/>
  <c r="N14" i="1"/>
  <c r="ED27" i="1"/>
  <c r="N21" i="1"/>
  <c r="DV21" i="1" s="1"/>
  <c r="DX21" i="1"/>
  <c r="N19" i="1"/>
  <c r="DV19" i="1" s="1"/>
  <c r="DX19" i="1"/>
  <c r="N12" i="1"/>
  <c r="R43" i="1"/>
  <c r="DZ7" i="1"/>
  <c r="AZ43" i="1"/>
  <c r="AX7" i="1"/>
  <c r="AX43" i="1" s="1"/>
  <c r="DX16" i="1"/>
  <c r="N8" i="1"/>
  <c r="DX8" i="1"/>
  <c r="DX37" i="1"/>
  <c r="N37" i="1"/>
  <c r="DV37" i="1" s="1"/>
  <c r="DX36" i="1"/>
  <c r="N36" i="1"/>
  <c r="DV36" i="1" s="1"/>
  <c r="DX34" i="1"/>
  <c r="N34" i="1"/>
  <c r="DV34" i="1" s="1"/>
  <c r="BF47" i="1"/>
  <c r="DX23" i="1"/>
  <c r="N23" i="1"/>
  <c r="DV23" i="1" s="1"/>
  <c r="BQ47" i="1"/>
  <c r="DX28" i="1"/>
  <c r="N28" i="1"/>
  <c r="N9" i="1"/>
  <c r="DX9" i="1"/>
  <c r="N22" i="1"/>
  <c r="DX22" i="1"/>
  <c r="ED22" i="1"/>
  <c r="W12" i="1"/>
  <c r="DX12" i="1"/>
  <c r="AH43" i="1"/>
  <c r="AF9" i="1"/>
  <c r="AF43" i="1" s="1"/>
  <c r="AV47" i="1"/>
  <c r="N11" i="1"/>
  <c r="DX11" i="1"/>
  <c r="DC43" i="1"/>
  <c r="DA7" i="1"/>
  <c r="DX39" i="1"/>
  <c r="N39" i="1"/>
  <c r="DV39" i="1" s="1"/>
  <c r="BO47" i="1"/>
  <c r="BN47" i="1"/>
  <c r="DE47" i="1"/>
  <c r="DZ42" i="1"/>
  <c r="N35" i="1"/>
  <c r="DV35" i="1" s="1"/>
  <c r="DX35" i="1"/>
  <c r="ED24" i="1"/>
  <c r="DW43" i="1"/>
  <c r="N27" i="1"/>
  <c r="DV27" i="1" s="1"/>
  <c r="DX27" i="1"/>
  <c r="N25" i="1"/>
  <c r="DV25" i="1" s="1"/>
  <c r="DX25" i="1"/>
  <c r="CJ43" i="1"/>
  <c r="CH22" i="1"/>
  <c r="CH43" i="1" s="1"/>
  <c r="ED15" i="1"/>
  <c r="AW47" i="1"/>
  <c r="DX31" i="1"/>
  <c r="N31" i="1"/>
  <c r="DV31" i="1" s="1"/>
  <c r="N29" i="1"/>
  <c r="DV29" i="1" s="1"/>
  <c r="DX29" i="1"/>
  <c r="N26" i="1"/>
  <c r="DV26" i="1" s="1"/>
  <c r="DX26" i="1"/>
  <c r="DY51" i="1"/>
  <c r="DY47" i="1"/>
  <c r="AA43" i="1"/>
  <c r="P43" i="1"/>
  <c r="DX7" i="1"/>
  <c r="N7" i="1"/>
  <c r="DN47" i="1"/>
  <c r="ED9" i="1"/>
  <c r="DX20" i="1"/>
  <c r="N20" i="1"/>
  <c r="DX17" i="1"/>
  <c r="N17" i="1"/>
  <c r="DV17" i="1" s="1"/>
  <c r="N38" i="1"/>
  <c r="DV38" i="1" s="1"/>
  <c r="DX38" i="1"/>
  <c r="CA43" i="1"/>
  <c r="BY24" i="1"/>
  <c r="BY43" i="1" s="1"/>
  <c r="DX40" i="1"/>
  <c r="DV40" i="1"/>
  <c r="DP47" i="1"/>
  <c r="N33" i="1"/>
  <c r="DV33" i="1" s="1"/>
  <c r="DX33" i="1"/>
  <c r="N41" i="1"/>
  <c r="DV41" i="1" s="1"/>
  <c r="DX41" i="1"/>
  <c r="DX42" i="1"/>
  <c r="N42" i="1"/>
  <c r="U47" i="1"/>
  <c r="AD47" i="1"/>
  <c r="DX30" i="1"/>
  <c r="N30" i="1"/>
  <c r="DV30" i="1" s="1"/>
  <c r="BI43" i="1"/>
  <c r="BG28" i="1"/>
  <c r="BG43" i="1" s="1"/>
  <c r="DX24" i="1"/>
  <c r="CS43" i="1"/>
  <c r="CQ14" i="1"/>
  <c r="CQ43" i="1" s="1"/>
  <c r="ED28" i="1"/>
  <c r="DX13" i="1"/>
  <c r="N13" i="1"/>
  <c r="DV13" i="1" s="1"/>
  <c r="DX10" i="1"/>
  <c r="CZ47" i="1"/>
  <c r="DL43" i="1"/>
  <c r="DJ7" i="1"/>
  <c r="Y43" i="1"/>
  <c r="W7" i="1"/>
  <c r="DX18" i="1"/>
  <c r="N18" i="1"/>
  <c r="DV18" i="1" s="1"/>
  <c r="N16" i="1"/>
  <c r="DV16" i="1" s="1"/>
  <c r="BR43" i="1"/>
  <c r="BP20" i="1"/>
  <c r="BP43" i="1" s="1"/>
  <c r="AQ43" i="1"/>
  <c r="AO20" i="1"/>
  <c r="AO43" i="1" s="1"/>
  <c r="DR43" i="1"/>
  <c r="EA36" i="1" l="1"/>
  <c r="ED36" i="1"/>
  <c r="EB18" i="1"/>
  <c r="DJ43" i="1"/>
  <c r="DJ47" i="1" s="1"/>
  <c r="EB16" i="1"/>
  <c r="DV42" i="1"/>
  <c r="EB42" i="1" s="1"/>
  <c r="DV11" i="1"/>
  <c r="EB11" i="1" s="1"/>
  <c r="DV8" i="1"/>
  <c r="EB8" i="1" s="1"/>
  <c r="EB27" i="1"/>
  <c r="EB35" i="1"/>
  <c r="EB21" i="1"/>
  <c r="W43" i="1"/>
  <c r="W47" i="1" s="1"/>
  <c r="EB41" i="1"/>
  <c r="EB29" i="1"/>
  <c r="EB39" i="1"/>
  <c r="EB36" i="1"/>
  <c r="EB31" i="1"/>
  <c r="DV22" i="1"/>
  <c r="EB22" i="1" s="1"/>
  <c r="DV24" i="1"/>
  <c r="EB24" i="1" s="1"/>
  <c r="DV20" i="1"/>
  <c r="EB20" i="1" s="1"/>
  <c r="AA47" i="1"/>
  <c r="BP47" i="1"/>
  <c r="CQ47" i="1"/>
  <c r="N43" i="1"/>
  <c r="DV7" i="1"/>
  <c r="EB25" i="1"/>
  <c r="AH47" i="1"/>
  <c r="DV9" i="1"/>
  <c r="EB9" i="1" s="1"/>
  <c r="DZ43" i="1"/>
  <c r="DR47" i="1"/>
  <c r="BR47" i="1"/>
  <c r="DL47" i="1"/>
  <c r="EB13" i="1"/>
  <c r="CS47" i="1"/>
  <c r="EB30" i="1"/>
  <c r="BY47" i="1"/>
  <c r="EB17" i="1"/>
  <c r="DX43" i="1"/>
  <c r="EB26" i="1"/>
  <c r="CH47" i="1"/>
  <c r="DA43" i="1"/>
  <c r="DV28" i="1"/>
  <c r="EB28" i="1" s="1"/>
  <c r="EB23" i="1"/>
  <c r="EB34" i="1"/>
  <c r="EB37" i="1"/>
  <c r="R47" i="1"/>
  <c r="CA47" i="1"/>
  <c r="P47" i="1"/>
  <c r="CJ47" i="1"/>
  <c r="DC47" i="1"/>
  <c r="EA43" i="1"/>
  <c r="DU51" i="1"/>
  <c r="DU47" i="1"/>
  <c r="AX47" i="1"/>
  <c r="DV12" i="1"/>
  <c r="EB12" i="1" s="1"/>
  <c r="AO47" i="1"/>
  <c r="AQ47" i="1"/>
  <c r="BG47" i="1"/>
  <c r="DW54" i="1"/>
  <c r="DW55" i="1" s="1"/>
  <c r="DW56" i="1" s="1"/>
  <c r="DW53" i="1"/>
  <c r="DW51" i="1"/>
  <c r="DW47" i="1"/>
  <c r="AF47" i="1"/>
  <c r="AZ47" i="1"/>
  <c r="Y47" i="1"/>
  <c r="BI47" i="1"/>
  <c r="EB33" i="1"/>
  <c r="EB38" i="1"/>
  <c r="EB19" i="1"/>
  <c r="DV14" i="1"/>
  <c r="EB14" i="1" s="1"/>
  <c r="DV43" i="1" l="1"/>
  <c r="DA47" i="1"/>
  <c r="DX51" i="1"/>
  <c r="DX47" i="1"/>
  <c r="DV57" i="1"/>
  <c r="N47" i="1"/>
  <c r="DZ51" i="1"/>
  <c r="DZ47" i="1"/>
  <c r="DZ45" i="1"/>
  <c r="EB45" i="1" s="1"/>
  <c r="EB47" i="1" s="1"/>
  <c r="DV51" i="1" l="1"/>
  <c r="DV47" i="1"/>
  <c r="EB43" i="1"/>
</calcChain>
</file>

<file path=xl/sharedStrings.xml><?xml version="1.0" encoding="utf-8"?>
<sst xmlns="http://schemas.openxmlformats.org/spreadsheetml/2006/main" count="276" uniqueCount="97">
  <si>
    <t>Профиль</t>
  </si>
  <si>
    <t>КПГ / КСГ</t>
  </si>
  <si>
    <t xml:space="preserve">КД </t>
  </si>
  <si>
    <t>Норматив финансовых затрат на единицу объема ВМП, руб. 2017 год</t>
  </si>
  <si>
    <t>Доля, индексируемая на КД</t>
  </si>
  <si>
    <t>тариф 2017 г.</t>
  </si>
  <si>
    <t>КГБУЗ "Детская краевая клиническая больница" имени А.К. Пиотровича МЗ Хабаровского края</t>
  </si>
  <si>
    <t>КГБУЗ "Краевая клиническая больница № 2" МЗ Хабаровского края</t>
  </si>
  <si>
    <t>КГБУЗ "Перинатальный центр" МЗ Хабаровского края</t>
  </si>
  <si>
    <t>КГБУЗ "Краевой клинический центр онкологии" МЗ Хабаровского края</t>
  </si>
  <si>
    <t>КГБУЗ "Краевая клиническая больница N1" имени профессора С.И. Сергеева МЗ Хабаровского края</t>
  </si>
  <si>
    <t>ФГБУ "Федеральный центр сердечно-сосудистой хирургии" МЗ РФ</t>
  </si>
  <si>
    <t>Хабаровский филиал ФГБУ НКЦ оториноларингологии ФМБА России</t>
  </si>
  <si>
    <t>Хабаровский филиал ФГАУ "МНТК "Микрохирургия глаза" им.акад.С.Н.Федорова" Министерства здравоохранения РФ</t>
  </si>
  <si>
    <t>КГБУЗ "Городская больница № 2" им. Матвеева МЗ ХК</t>
  </si>
  <si>
    <t>КГБУЗ "Краевой кожно-венерический диспансер" МХ ХК</t>
  </si>
  <si>
    <t>КГБУЗ "Городская больница № 10" МЗ ХК</t>
  </si>
  <si>
    <t xml:space="preserve">НУЗ "Дорожная клиническая больница на станции Хабаровск-1 ОАО "Российские железные дороги" </t>
  </si>
  <si>
    <t>ООО "Уральский клинический лечебно-реабилитационный центр"</t>
  </si>
  <si>
    <t>КГБУЗ "Онкологический диспансер" МЗ ХК</t>
  </si>
  <si>
    <t>ФГАОУ ВПО "Дальневосточный федеральный университет" Министерства образования и науки Российской Федерции, г. Владивосток</t>
  </si>
  <si>
    <t>ИТОГО</t>
  </si>
  <si>
    <t>план 2016</t>
  </si>
  <si>
    <t>факт 8 мес</t>
  </si>
  <si>
    <t>прогноз</t>
  </si>
  <si>
    <t>план 2017 всего</t>
  </si>
  <si>
    <t>план 2017 застрахованные в Хабаровском крае</t>
  </si>
  <si>
    <t>план 2017 застрахованные в других субъектах РФ</t>
  </si>
  <si>
    <t>ВСЕГО</t>
  </si>
  <si>
    <t>факт 10 мес.</t>
  </si>
  <si>
    <t>количество больных</t>
  </si>
  <si>
    <t xml:space="preserve">стоимость </t>
  </si>
  <si>
    <t>количество больных на 2017 год</t>
  </si>
  <si>
    <t>Абдоминальная хирургия</t>
  </si>
  <si>
    <t>ВМП 1</t>
  </si>
  <si>
    <t>ВМП 2</t>
  </si>
  <si>
    <t>Акушерство и гинекология</t>
  </si>
  <si>
    <t>ВМП 3</t>
  </si>
  <si>
    <t>ВМП 4</t>
  </si>
  <si>
    <t>Гастроэнтерология</t>
  </si>
  <si>
    <t xml:space="preserve">ВМП 5 </t>
  </si>
  <si>
    <t>Гематология</t>
  </si>
  <si>
    <t>ВМП 6</t>
  </si>
  <si>
    <t>Детская хирургия в период новорожденности</t>
  </si>
  <si>
    <t xml:space="preserve">ВМП 8 </t>
  </si>
  <si>
    <t>Дерматовенерология</t>
  </si>
  <si>
    <t>ВМП 9</t>
  </si>
  <si>
    <t>Нейрохирургия</t>
  </si>
  <si>
    <t>ВМП 10</t>
  </si>
  <si>
    <t>ВМП 12</t>
  </si>
  <si>
    <t>ВМП 13</t>
  </si>
  <si>
    <t>Неонатология</t>
  </si>
  <si>
    <t>ВМП 14</t>
  </si>
  <si>
    <t>ВМП 15</t>
  </si>
  <si>
    <t>Онкология</t>
  </si>
  <si>
    <t>ВМП 16</t>
  </si>
  <si>
    <t>ВМП 18 (лейкозы)</t>
  </si>
  <si>
    <t>Оториноларингология</t>
  </si>
  <si>
    <t>ВМП 19</t>
  </si>
  <si>
    <t>ВМП 20</t>
  </si>
  <si>
    <t>Офтальмология</t>
  </si>
  <si>
    <t>ВМП 21</t>
  </si>
  <si>
    <t>Педиатрия</t>
  </si>
  <si>
    <t>ВМП23</t>
  </si>
  <si>
    <t>ВМП24</t>
  </si>
  <si>
    <t>Ревматология</t>
  </si>
  <si>
    <t>ВМП 26</t>
  </si>
  <si>
    <t>Сердечно-сосудистая хирургия</t>
  </si>
  <si>
    <t>ВМП 27 (стенты)</t>
  </si>
  <si>
    <t>ВМП 28 (стенты)</t>
  </si>
  <si>
    <t>ВМП 29 (кардиостимуляторы)</t>
  </si>
  <si>
    <t>ВМП 30 (кардиостимуляторы)</t>
  </si>
  <si>
    <t>ВМП 31 (кардиостимуляторы)</t>
  </si>
  <si>
    <t>Торакальная хирургия</t>
  </si>
  <si>
    <t>ВМП 32</t>
  </si>
  <si>
    <t>ВМП 33</t>
  </si>
  <si>
    <t>Травматология и ортопедия</t>
  </si>
  <si>
    <t>ВМП 34</t>
  </si>
  <si>
    <t>ВМП 35</t>
  </si>
  <si>
    <t>ВМП 36(эндопротезы)</t>
  </si>
  <si>
    <t>ВМП 37</t>
  </si>
  <si>
    <t>Урология</t>
  </si>
  <si>
    <t>ВМП 38</t>
  </si>
  <si>
    <t>ВМП 39</t>
  </si>
  <si>
    <t>Челюстно-лицевая хирургия</t>
  </si>
  <si>
    <t>ВМП 40</t>
  </si>
  <si>
    <t>Эндокринология</t>
  </si>
  <si>
    <t>ВМП 41</t>
  </si>
  <si>
    <t>Итого</t>
  </si>
  <si>
    <t>Р.К. от 30.03.2017 №3</t>
  </si>
  <si>
    <t>Р.К. от 28.02.2017 №2</t>
  </si>
  <si>
    <t>Р.К. от 28.12.2016 №14</t>
  </si>
  <si>
    <t>отклонения</t>
  </si>
  <si>
    <t>на угол проверка</t>
  </si>
  <si>
    <t>Приложение № 2</t>
  </si>
  <si>
    <t>Объемы оказания медицинской помощи лицам, застрахованным в Хабаровском крае, в рамках территориальной программы обязательного медицинского страхования  по методам высокотехнологичной медицинской помощи финансовое обеспечение которой осуществляется за счет средств обязательного медицинского страхования на 2017 год</t>
  </si>
  <si>
    <t>к Решению Комиссии по разработке ТП ОМС от 27.06.2017  №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</si>
</sst>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_р_._-;\-* #,##0_р_._-;_-* &quot;-&quot;_р_._-;_-@_-"/>
    <numFmt numFmtId="165" formatCode="_-* #,##0.00_р_._-;\-* #,##0.00_р_._-;_-* &quot;-&quot;??_р_._-;_-@_-"/>
    <numFmt numFmtId="166" formatCode="#,##0.000"/>
    <numFmt numFmtId="167" formatCode="0.0000"/>
  </numFmts>
  <fonts count="2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2"/>
      <charset val="204"/>
    </font>
    <font>
      <b/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i/>
      <sz val="11"/>
      <name val="Times New Roman"/>
      <family val="2"/>
      <charset val="204"/>
    </font>
    <font>
      <b/>
      <i/>
      <sz val="11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b/>
      <i/>
      <sz val="10"/>
      <name val="Times New Roman"/>
      <family val="2"/>
      <charset val="204"/>
    </font>
    <font>
      <b/>
      <i/>
      <sz val="10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i/>
      <sz val="12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2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7" tint="0.399975585192419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56">
    <xf numFmtId="0" fontId="0" fillId="0" borderId="0"/>
    <xf numFmtId="0" fontId="3" fillId="0" borderId="0"/>
    <xf numFmtId="0" fontId="21" fillId="0" borderId="0"/>
    <xf numFmtId="0" fontId="22" fillId="0" borderId="0"/>
    <xf numFmtId="0" fontId="3" fillId="0" borderId="0"/>
    <xf numFmtId="0" fontId="22" fillId="0" borderId="0"/>
    <xf numFmtId="0" fontId="22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3" fillId="0" borderId="0"/>
    <xf numFmtId="0" fontId="17" fillId="0" borderId="0" applyFill="0" applyBorder="0" applyProtection="0">
      <alignment wrapText="1"/>
      <protection locked="0"/>
    </xf>
    <xf numFmtId="9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3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70">
    <xf numFmtId="0" fontId="0" fillId="0" borderId="0" xfId="0"/>
    <xf numFmtId="0" fontId="0" fillId="0" borderId="0" xfId="0" applyFill="1"/>
    <xf numFmtId="0" fontId="5" fillId="0" borderId="0" xfId="0" applyFont="1" applyFill="1" applyBorder="1" applyAlignment="1"/>
    <xf numFmtId="0" fontId="5" fillId="0" borderId="0" xfId="0" applyFont="1" applyFill="1" applyBorder="1"/>
    <xf numFmtId="0" fontId="2" fillId="0" borderId="0" xfId="0" applyFont="1" applyFill="1"/>
    <xf numFmtId="0" fontId="13" fillId="0" borderId="0" xfId="0" applyFont="1" applyFill="1"/>
    <xf numFmtId="1" fontId="14" fillId="2" borderId="1" xfId="1" applyNumberFormat="1" applyFont="1" applyFill="1" applyBorder="1" applyAlignment="1">
      <alignment horizontal="center" vertical="center" wrapText="1"/>
    </xf>
    <xf numFmtId="1" fontId="15" fillId="2" borderId="1" xfId="1" applyNumberFormat="1" applyFont="1" applyFill="1" applyBorder="1" applyAlignment="1">
      <alignment horizontal="center" vertical="center" wrapText="1"/>
    </xf>
    <xf numFmtId="1" fontId="16" fillId="2" borderId="1" xfId="1" applyNumberFormat="1" applyFont="1" applyFill="1" applyBorder="1" applyAlignment="1">
      <alignment horizontal="center" vertical="center" wrapText="1"/>
    </xf>
    <xf numFmtId="0" fontId="16" fillId="0" borderId="4" xfId="1" applyFont="1" applyFill="1" applyBorder="1" applyAlignment="1">
      <alignment vertical="center" wrapText="1"/>
    </xf>
    <xf numFmtId="166" fontId="17" fillId="0" borderId="4" xfId="1" applyNumberFormat="1" applyFont="1" applyFill="1" applyBorder="1" applyAlignment="1">
      <alignment horizontal="center" vertical="center" wrapText="1"/>
    </xf>
    <xf numFmtId="4" fontId="17" fillId="0" borderId="4" xfId="1" applyNumberFormat="1" applyFont="1" applyFill="1" applyBorder="1" applyAlignment="1">
      <alignment horizontal="center" vertical="center" wrapText="1"/>
    </xf>
    <xf numFmtId="9" fontId="17" fillId="0" borderId="4" xfId="1" applyNumberFormat="1" applyFont="1" applyFill="1" applyBorder="1" applyAlignment="1">
      <alignment horizontal="center" vertical="center" wrapText="1"/>
    </xf>
    <xf numFmtId="1" fontId="17" fillId="0" borderId="4" xfId="1" applyNumberFormat="1" applyFont="1" applyFill="1" applyBorder="1" applyAlignment="1">
      <alignment horizontal="center" vertical="center" wrapText="1"/>
    </xf>
    <xf numFmtId="1" fontId="17" fillId="0" borderId="1" xfId="1" applyNumberFormat="1" applyFont="1" applyFill="1" applyBorder="1" applyAlignment="1">
      <alignment horizontal="center" vertical="center" wrapText="1"/>
    </xf>
    <xf numFmtId="164" fontId="17" fillId="0" borderId="1" xfId="1" applyNumberFormat="1" applyFont="1" applyFill="1" applyBorder="1" applyAlignment="1">
      <alignment horizontal="center" vertical="center" wrapText="1"/>
    </xf>
    <xf numFmtId="164" fontId="17" fillId="0" borderId="1" xfId="0" applyNumberFormat="1" applyFont="1" applyFill="1" applyBorder="1" applyAlignment="1">
      <alignment horizontal="right"/>
    </xf>
    <xf numFmtId="164" fontId="4" fillId="0" borderId="1" xfId="1" applyNumberFormat="1" applyFont="1" applyFill="1" applyBorder="1" applyAlignment="1">
      <alignment horizontal="center" vertical="center" wrapText="1"/>
    </xf>
    <xf numFmtId="164" fontId="18" fillId="0" borderId="0" xfId="0" applyNumberFormat="1" applyFont="1" applyFill="1"/>
    <xf numFmtId="0" fontId="18" fillId="0" borderId="0" xfId="0" applyFont="1" applyFill="1"/>
    <xf numFmtId="0" fontId="6" fillId="0" borderId="4" xfId="1" applyFont="1" applyFill="1" applyBorder="1" applyAlignment="1">
      <alignment vertical="center" wrapText="1"/>
    </xf>
    <xf numFmtId="0" fontId="4" fillId="0" borderId="4" xfId="1" applyFont="1" applyFill="1" applyBorder="1" applyAlignment="1">
      <alignment vertical="center" wrapText="1"/>
    </xf>
    <xf numFmtId="164" fontId="19" fillId="0" borderId="1" xfId="1" applyNumberFormat="1" applyFont="1" applyFill="1" applyBorder="1" applyAlignment="1">
      <alignment horizontal="center" vertical="center" wrapText="1"/>
    </xf>
    <xf numFmtId="3" fontId="4" fillId="3" borderId="1" xfId="1" applyNumberFormat="1" applyFont="1" applyFill="1" applyBorder="1" applyAlignment="1">
      <alignment horizontal="center"/>
    </xf>
    <xf numFmtId="4" fontId="4" fillId="3" borderId="1" xfId="1" applyNumberFormat="1" applyFont="1" applyFill="1" applyBorder="1" applyAlignment="1">
      <alignment horizontal="center"/>
    </xf>
    <xf numFmtId="3" fontId="4" fillId="0" borderId="1" xfId="1" applyNumberFormat="1" applyFont="1" applyFill="1" applyBorder="1" applyAlignment="1">
      <alignment horizontal="center"/>
    </xf>
    <xf numFmtId="164" fontId="0" fillId="0" borderId="0" xfId="0" applyNumberFormat="1" applyFill="1"/>
    <xf numFmtId="3" fontId="0" fillId="0" borderId="0" xfId="0" applyNumberFormat="1" applyFill="1"/>
    <xf numFmtId="3" fontId="20" fillId="2" borderId="1" xfId="0" applyNumberFormat="1" applyFont="1" applyFill="1" applyBorder="1"/>
    <xf numFmtId="3" fontId="4" fillId="2" borderId="1" xfId="1" applyNumberFormat="1" applyFont="1" applyFill="1" applyBorder="1" applyAlignment="1">
      <alignment vertical="center" wrapText="1"/>
    </xf>
    <xf numFmtId="3" fontId="4" fillId="2" borderId="1" xfId="1" applyNumberFormat="1" applyFont="1" applyFill="1" applyBorder="1" applyAlignment="1">
      <alignment horizontal="center"/>
    </xf>
    <xf numFmtId="4" fontId="4" fillId="2" borderId="1" xfId="1" applyNumberFormat="1" applyFont="1" applyFill="1" applyBorder="1" applyAlignment="1">
      <alignment horizontal="center"/>
    </xf>
    <xf numFmtId="3" fontId="0" fillId="0" borderId="1" xfId="0" applyNumberFormat="1" applyFill="1" applyBorder="1"/>
    <xf numFmtId="3" fontId="4" fillId="0" borderId="1" xfId="1" applyNumberFormat="1" applyFont="1" applyFill="1" applyBorder="1" applyAlignment="1">
      <alignment vertical="center" wrapText="1"/>
    </xf>
    <xf numFmtId="3" fontId="4" fillId="0" borderId="0" xfId="1" applyNumberFormat="1" applyFont="1" applyFill="1" applyBorder="1" applyAlignment="1">
      <alignment horizontal="center"/>
    </xf>
    <xf numFmtId="3" fontId="4" fillId="0" borderId="0" xfId="1" applyNumberFormat="1" applyFont="1" applyFill="1" applyBorder="1" applyAlignment="1">
      <alignment vertical="center" wrapText="1"/>
    </xf>
    <xf numFmtId="4" fontId="4" fillId="0" borderId="0" xfId="1" applyNumberFormat="1" applyFont="1" applyFill="1" applyBorder="1" applyAlignment="1">
      <alignment horizontal="center"/>
    </xf>
    <xf numFmtId="3" fontId="4" fillId="0" borderId="2" xfId="1" applyNumberFormat="1" applyFont="1" applyFill="1" applyBorder="1" applyAlignment="1">
      <alignment horizontal="center"/>
    </xf>
    <xf numFmtId="4" fontId="4" fillId="0" borderId="2" xfId="1" applyNumberFormat="1" applyFont="1" applyFill="1" applyBorder="1" applyAlignment="1">
      <alignment horizontal="center"/>
    </xf>
    <xf numFmtId="4" fontId="4" fillId="0" borderId="1" xfId="1" applyNumberFormat="1" applyFont="1" applyFill="1" applyBorder="1" applyAlignment="1">
      <alignment horizontal="center"/>
    </xf>
    <xf numFmtId="1" fontId="0" fillId="0" borderId="0" xfId="0" applyNumberFormat="1" applyFill="1"/>
    <xf numFmtId="167" fontId="0" fillId="0" borderId="0" xfId="0" applyNumberFormat="1" applyFill="1"/>
    <xf numFmtId="1" fontId="14" fillId="0" borderId="1" xfId="1" applyNumberFormat="1" applyFont="1" applyFill="1" applyBorder="1" applyAlignment="1">
      <alignment horizontal="center" vertical="center" wrapText="1"/>
    </xf>
    <xf numFmtId="1" fontId="10" fillId="0" borderId="1" xfId="1" applyNumberFormat="1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center" vertical="center" wrapText="1"/>
    </xf>
    <xf numFmtId="0" fontId="10" fillId="0" borderId="1" xfId="1" applyFont="1" applyFill="1" applyBorder="1" applyAlignment="1">
      <alignment horizontal="center" vertical="center" wrapText="1"/>
    </xf>
    <xf numFmtId="164" fontId="24" fillId="0" borderId="1" xfId="1" applyNumberFormat="1" applyFont="1" applyFill="1" applyBorder="1" applyAlignment="1">
      <alignment horizontal="center" vertical="center" wrapText="1"/>
    </xf>
    <xf numFmtId="164" fontId="17" fillId="4" borderId="1" xfId="1" applyNumberFormat="1" applyFont="1" applyFill="1" applyBorder="1" applyAlignment="1">
      <alignment horizontal="center" vertical="center" wrapText="1"/>
    </xf>
    <xf numFmtId="49" fontId="4" fillId="0" borderId="0" xfId="55" applyNumberFormat="1" applyFont="1" applyFill="1" applyBorder="1" applyAlignment="1">
      <alignment horizontal="center" vertical="center" wrapText="1"/>
    </xf>
    <xf numFmtId="0" fontId="4" fillId="0" borderId="5" xfId="1" applyFont="1" applyFill="1" applyBorder="1" applyAlignment="1">
      <alignment vertical="center" wrapText="1"/>
    </xf>
    <xf numFmtId="0" fontId="18" fillId="0" borderId="7" xfId="0" applyFont="1" applyFill="1" applyBorder="1" applyAlignment="1">
      <alignment vertical="center" wrapText="1"/>
    </xf>
    <xf numFmtId="0" fontId="18" fillId="0" borderId="6" xfId="0" applyFont="1" applyFill="1" applyBorder="1" applyAlignment="1">
      <alignment vertical="center" wrapText="1"/>
    </xf>
    <xf numFmtId="0" fontId="17" fillId="0" borderId="0" xfId="0" applyFont="1" applyFill="1" applyAlignment="1">
      <alignment horizontal="right"/>
    </xf>
    <xf numFmtId="0" fontId="17" fillId="0" borderId="0" xfId="0" applyFont="1" applyFill="1" applyAlignment="1">
      <alignment horizontal="right" wrapText="1"/>
    </xf>
    <xf numFmtId="0" fontId="11" fillId="0" borderId="1" xfId="0" applyFont="1" applyFill="1" applyBorder="1" applyAlignment="1">
      <alignment horizontal="center" vertical="center" wrapText="1"/>
    </xf>
    <xf numFmtId="1" fontId="10" fillId="0" borderId="1" xfId="1" applyNumberFormat="1" applyFont="1" applyFill="1" applyBorder="1" applyAlignment="1">
      <alignment horizontal="center" vertical="center" wrapText="1"/>
    </xf>
    <xf numFmtId="1" fontId="13" fillId="0" borderId="1" xfId="0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6" fillId="0" borderId="5" xfId="1" applyFont="1" applyFill="1" applyBorder="1" applyAlignment="1">
      <alignment vertical="center" wrapText="1"/>
    </xf>
    <xf numFmtId="0" fontId="4" fillId="0" borderId="5" xfId="1" applyFont="1" applyFill="1" applyBorder="1" applyAlignment="1">
      <alignment horizontal="left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/>
    <xf numFmtId="1" fontId="8" fillId="2" borderId="1" xfId="1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1" fontId="8" fillId="0" borderId="1" xfId="1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center" vertical="center" wrapText="1"/>
    </xf>
    <xf numFmtId="0" fontId="7" fillId="0" borderId="1" xfId="1" applyFont="1" applyFill="1" applyBorder="1" applyAlignment="1">
      <alignment horizontal="center" vertical="center" wrapText="1"/>
    </xf>
  </cellXfs>
  <cellStyles count="56">
    <cellStyle name="Normal_КСГ" xfId="2"/>
    <cellStyle name="Обычный" xfId="0" builtinId="0"/>
    <cellStyle name="Обычный 2" xfId="1"/>
    <cellStyle name="Обычный 2 2" xfId="3"/>
    <cellStyle name="Обычный 2 3" xfId="4"/>
    <cellStyle name="Обычный 3" xfId="5"/>
    <cellStyle name="Обычный 3 2" xfId="6"/>
    <cellStyle name="Обычный 3 2 2" xfId="7"/>
    <cellStyle name="Обычный 3 2 3" xfId="8"/>
    <cellStyle name="Обычный 3 3" xfId="9"/>
    <cellStyle name="Обычный 3 3 2" xfId="10"/>
    <cellStyle name="Обычный 3 4" xfId="11"/>
    <cellStyle name="Обычный 3 5" xfId="12"/>
    <cellStyle name="Обычный 4" xfId="13"/>
    <cellStyle name="Обычный 4 2" xfId="14"/>
    <cellStyle name="Обычный 5" xfId="15"/>
    <cellStyle name="Обычный 5 2" xfId="16"/>
    <cellStyle name="Обычный Лена" xfId="17"/>
    <cellStyle name="Процентный 2" xfId="18"/>
    <cellStyle name="Финансовый" xfId="55" builtinId="3"/>
    <cellStyle name="Финансовый 10" xfId="19"/>
    <cellStyle name="Финансовый 11" xfId="20"/>
    <cellStyle name="Финансовый 12" xfId="21"/>
    <cellStyle name="Финансовый 13" xfId="22"/>
    <cellStyle name="Финансовый 14" xfId="23"/>
    <cellStyle name="Финансовый 15" xfId="24"/>
    <cellStyle name="Финансовый 16" xfId="25"/>
    <cellStyle name="Финансовый 17" xfId="26"/>
    <cellStyle name="Финансовый 18" xfId="27"/>
    <cellStyle name="Финансовый 19" xfId="28"/>
    <cellStyle name="Финансовый 2" xfId="29"/>
    <cellStyle name="Финансовый 2 2" xfId="30"/>
    <cellStyle name="Финансовый 20" xfId="31"/>
    <cellStyle name="Финансовый 21" xfId="32"/>
    <cellStyle name="Финансовый 22" xfId="33"/>
    <cellStyle name="Финансовый 23" xfId="34"/>
    <cellStyle name="Финансовый 24" xfId="35"/>
    <cellStyle name="Финансовый 25" xfId="36"/>
    <cellStyle name="Финансовый 26" xfId="37"/>
    <cellStyle name="Финансовый 27" xfId="38"/>
    <cellStyle name="Финансовый 28" xfId="39"/>
    <cellStyle name="Финансовый 29" xfId="40"/>
    <cellStyle name="Финансовый 3" xfId="41"/>
    <cellStyle name="Финансовый 3 2" xfId="42"/>
    <cellStyle name="Финансовый 3 3" xfId="43"/>
    <cellStyle name="Финансовый 30" xfId="44"/>
    <cellStyle name="Финансовый 31" xfId="45"/>
    <cellStyle name="Финансовый 32" xfId="46"/>
    <cellStyle name="Финансовый 33" xfId="47"/>
    <cellStyle name="Финансовый 34" xfId="48"/>
    <cellStyle name="Финансовый 4" xfId="49"/>
    <cellStyle name="Финансовый 5" xfId="50"/>
    <cellStyle name="Финансовый 6" xfId="51"/>
    <cellStyle name="Финансовый 7" xfId="52"/>
    <cellStyle name="Финансовый 8" xfId="53"/>
    <cellStyle name="Финансовый 9" xfId="5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ED59"/>
  <sheetViews>
    <sheetView tabSelected="1" view="pageBreakPreview" zoomScale="90" zoomScaleNormal="90" zoomScaleSheetLayoutView="90" workbookViewId="0">
      <pane xSplit="9" ySplit="6" topLeftCell="AW37" activePane="bottomRight" state="frozen"/>
      <selection pane="topRight" activeCell="K1" sqref="K1"/>
      <selection pane="bottomLeft" activeCell="A4" sqref="A4"/>
      <selection pane="bottomRight" activeCell="A43" sqref="A43"/>
    </sheetView>
  </sheetViews>
  <sheetFormatPr defaultColWidth="9.140625" defaultRowHeight="15" x14ac:dyDescent="0.25"/>
  <cols>
    <col min="1" max="1" width="28.5703125" style="1" customWidth="1"/>
    <col min="2" max="2" width="26" style="19" customWidth="1"/>
    <col min="3" max="3" width="8.7109375" style="19" hidden="1" customWidth="1"/>
    <col min="4" max="4" width="12.85546875" style="19" hidden="1" customWidth="1"/>
    <col min="5" max="5" width="6.7109375" style="19" hidden="1" customWidth="1"/>
    <col min="6" max="6" width="11.7109375" style="1" hidden="1" customWidth="1"/>
    <col min="7" max="7" width="11" style="1" hidden="1" customWidth="1"/>
    <col min="8" max="8" width="14" style="1" customWidth="1"/>
    <col min="9" max="9" width="7.5703125" style="1" hidden="1" customWidth="1"/>
    <col min="10" max="10" width="7.5703125" style="40" hidden="1" customWidth="1"/>
    <col min="11" max="11" width="8" style="40" hidden="1" customWidth="1"/>
    <col min="12" max="12" width="8.28515625" style="40" hidden="1" customWidth="1"/>
    <col min="13" max="13" width="11.5703125" style="1" hidden="1" customWidth="1"/>
    <col min="14" max="14" width="17.140625" style="1" hidden="1" customWidth="1"/>
    <col min="15" max="15" width="9.5703125" style="1" hidden="1" customWidth="1"/>
    <col min="16" max="16" width="12.7109375" style="1" hidden="1" customWidth="1"/>
    <col min="17" max="22" width="10.140625" style="1" hidden="1" customWidth="1"/>
    <col min="23" max="23" width="18.5703125" style="1" hidden="1" customWidth="1"/>
    <col min="24" max="24" width="8.42578125" style="1" hidden="1" customWidth="1"/>
    <col min="25" max="25" width="18.28515625" style="1" hidden="1" customWidth="1"/>
    <col min="26" max="26" width="8.5703125" style="1" hidden="1" customWidth="1"/>
    <col min="27" max="27" width="12.5703125" style="1" hidden="1" customWidth="1"/>
    <col min="28" max="28" width="9.7109375" style="1" hidden="1" customWidth="1"/>
    <col min="29" max="29" width="10.5703125" style="1" hidden="1" customWidth="1"/>
    <col min="30" max="30" width="10.85546875" style="1" hidden="1" customWidth="1"/>
    <col min="31" max="31" width="9.28515625" style="1" hidden="1" customWidth="1"/>
    <col min="32" max="32" width="17.140625" style="1" hidden="1" customWidth="1"/>
    <col min="33" max="33" width="10.140625" style="1" hidden="1" customWidth="1"/>
    <col min="34" max="34" width="16" style="1" hidden="1" customWidth="1"/>
    <col min="35" max="35" width="10.28515625" style="1" hidden="1" customWidth="1"/>
    <col min="36" max="40" width="11.42578125" style="1" hidden="1" customWidth="1"/>
    <col min="41" max="41" width="16.140625" style="1" hidden="1" customWidth="1"/>
    <col min="42" max="42" width="11.42578125" style="1" hidden="1" customWidth="1"/>
    <col min="43" max="43" width="15.28515625" style="1" hidden="1" customWidth="1"/>
    <col min="44" max="44" width="10.42578125" style="1" hidden="1" customWidth="1"/>
    <col min="45" max="48" width="8.140625" style="1" hidden="1" customWidth="1"/>
    <col min="49" max="49" width="9.28515625" style="1" customWidth="1"/>
    <col min="50" max="50" width="18.140625" style="1" customWidth="1"/>
    <col min="51" max="51" width="8.140625" style="1" hidden="1" customWidth="1"/>
    <col min="52" max="52" width="15.42578125" style="1" hidden="1" customWidth="1"/>
    <col min="53" max="53" width="8.140625" style="1" hidden="1" customWidth="1"/>
    <col min="54" max="57" width="11.85546875" style="1" hidden="1" customWidth="1"/>
    <col min="58" max="58" width="11.85546875" style="1" customWidth="1"/>
    <col min="59" max="59" width="16.5703125" style="1" customWidth="1"/>
    <col min="60" max="60" width="11" style="1" hidden="1" customWidth="1"/>
    <col min="61" max="61" width="17.140625" style="1" hidden="1" customWidth="1"/>
    <col min="62" max="62" width="10.140625" style="1" hidden="1" customWidth="1"/>
    <col min="63" max="63" width="16.5703125" style="1" hidden="1" customWidth="1"/>
    <col min="64" max="65" width="11" style="1" hidden="1" customWidth="1"/>
    <col min="66" max="66" width="9.42578125" style="1" hidden="1" customWidth="1"/>
    <col min="67" max="67" width="10.5703125" style="1" hidden="1" customWidth="1"/>
    <col min="68" max="68" width="17.5703125" style="1" hidden="1" customWidth="1"/>
    <col min="69" max="69" width="10.42578125" style="1" hidden="1" customWidth="1"/>
    <col min="70" max="70" width="18.5703125" style="1" hidden="1" customWidth="1"/>
    <col min="71" max="71" width="8.7109375" style="1" hidden="1" customWidth="1"/>
    <col min="72" max="72" width="15.42578125" style="1" hidden="1" customWidth="1"/>
    <col min="73" max="75" width="12.140625" style="1" hidden="1" customWidth="1"/>
    <col min="76" max="76" width="8.42578125" style="1" hidden="1" customWidth="1"/>
    <col min="77" max="77" width="16.140625" style="1" hidden="1" customWidth="1"/>
    <col min="78" max="78" width="12.140625" style="1" hidden="1" customWidth="1"/>
    <col min="79" max="79" width="14.42578125" style="1" hidden="1" customWidth="1"/>
    <col min="80" max="80" width="12.140625" style="1" hidden="1" customWidth="1"/>
    <col min="81" max="81" width="14.28515625" style="1" hidden="1" customWidth="1"/>
    <col min="82" max="82" width="9.28515625" style="1" hidden="1" customWidth="1"/>
    <col min="83" max="83" width="10.85546875" style="1" hidden="1" customWidth="1"/>
    <col min="84" max="84" width="11.28515625" style="1" hidden="1" customWidth="1"/>
    <col min="85" max="85" width="11" style="1" hidden="1" customWidth="1"/>
    <col min="86" max="86" width="15.28515625" style="1" hidden="1" customWidth="1"/>
    <col min="87" max="87" width="9.140625" style="1" hidden="1" customWidth="1"/>
    <col min="88" max="88" width="14.28515625" style="1" hidden="1" customWidth="1"/>
    <col min="89" max="89" width="9" style="1" hidden="1" customWidth="1"/>
    <col min="90" max="90" width="14.28515625" style="1" hidden="1" customWidth="1"/>
    <col min="91" max="91" width="8.7109375" style="1" hidden="1" customWidth="1"/>
    <col min="92" max="92" width="7.85546875" style="1" hidden="1" customWidth="1"/>
    <col min="93" max="93" width="9.140625" style="1" hidden="1" customWidth="1"/>
    <col min="94" max="95" width="14.28515625" style="1" hidden="1" customWidth="1"/>
    <col min="96" max="96" width="10.85546875" style="1" hidden="1" customWidth="1"/>
    <col min="97" max="97" width="14.28515625" style="1" hidden="1" customWidth="1"/>
    <col min="98" max="98" width="10.7109375" style="1" hidden="1" customWidth="1"/>
    <col min="99" max="99" width="14.28515625" style="1" hidden="1" customWidth="1"/>
    <col min="100" max="100" width="10.140625" style="1" hidden="1" customWidth="1"/>
    <col min="101" max="101" width="10.7109375" style="1" hidden="1" customWidth="1"/>
    <col min="102" max="102" width="16.28515625" style="1" hidden="1" customWidth="1"/>
    <col min="103" max="103" width="10.5703125" style="1" hidden="1" customWidth="1"/>
    <col min="104" max="104" width="9.28515625" style="1" hidden="1" customWidth="1"/>
    <col min="105" max="105" width="16.7109375" style="1" hidden="1" customWidth="1"/>
    <col min="106" max="106" width="10.28515625" style="1" hidden="1" customWidth="1"/>
    <col min="107" max="107" width="14.28515625" style="1" hidden="1" customWidth="1"/>
    <col min="108" max="108" width="9.5703125" style="1" hidden="1" customWidth="1"/>
    <col min="109" max="109" width="14.28515625" style="1" hidden="1" customWidth="1"/>
    <col min="110" max="110" width="11.5703125" style="1" hidden="1" customWidth="1"/>
    <col min="111" max="111" width="12" style="1" hidden="1" customWidth="1"/>
    <col min="112" max="112" width="10.7109375" style="1" hidden="1" customWidth="1"/>
    <col min="113" max="113" width="9.85546875" style="1" hidden="1" customWidth="1"/>
    <col min="114" max="114" width="15.7109375" style="1" hidden="1" customWidth="1"/>
    <col min="115" max="115" width="10.28515625" style="1" hidden="1" customWidth="1"/>
    <col min="116" max="116" width="15.7109375" style="1" hidden="1" customWidth="1"/>
    <col min="117" max="117" width="10.28515625" style="1" hidden="1" customWidth="1"/>
    <col min="118" max="118" width="14.28515625" style="1" hidden="1" customWidth="1"/>
    <col min="119" max="120" width="14.28515625" style="1" customWidth="1"/>
    <col min="121" max="121" width="14.28515625" style="1" hidden="1" customWidth="1"/>
    <col min="122" max="122" width="17.5703125" style="1" hidden="1" customWidth="1"/>
    <col min="123" max="124" width="14.28515625" style="1" hidden="1" customWidth="1"/>
    <col min="125" max="125" width="12.7109375" style="1" hidden="1" customWidth="1"/>
    <col min="126" max="126" width="18.5703125" style="1" hidden="1" customWidth="1"/>
    <col min="127" max="127" width="10.85546875" style="1" hidden="1" customWidth="1"/>
    <col min="128" max="128" width="16.5703125" style="1" hidden="1" customWidth="1"/>
    <col min="129" max="129" width="0" style="1" hidden="1" customWidth="1"/>
    <col min="130" max="130" width="15" style="1" hidden="1" customWidth="1"/>
    <col min="131" max="131" width="0" style="1" hidden="1" customWidth="1"/>
    <col min="132" max="132" width="16.7109375" style="1" hidden="1" customWidth="1"/>
    <col min="133" max="134" width="0" style="1" hidden="1" customWidth="1"/>
    <col min="135" max="16384" width="9.140625" style="1"/>
  </cols>
  <sheetData>
    <row r="1" spans="1:134" ht="15.75" x14ac:dyDescent="0.25">
      <c r="BI1" s="52" t="s">
        <v>94</v>
      </c>
      <c r="BJ1" s="52"/>
      <c r="BK1" s="52"/>
      <c r="BL1" s="52"/>
      <c r="BM1" s="52"/>
      <c r="BN1" s="52"/>
      <c r="BO1" s="52"/>
      <c r="BP1" s="52"/>
      <c r="BQ1" s="52"/>
      <c r="BR1" s="52"/>
      <c r="BS1" s="52"/>
      <c r="BT1" s="52"/>
      <c r="BU1" s="52"/>
      <c r="BV1" s="52"/>
      <c r="BW1" s="52"/>
      <c r="BX1" s="52"/>
      <c r="BY1" s="52"/>
      <c r="BZ1" s="52"/>
      <c r="CA1" s="52"/>
      <c r="CB1" s="52"/>
      <c r="CC1" s="52"/>
      <c r="CD1" s="52"/>
      <c r="CE1" s="52"/>
      <c r="CF1" s="52"/>
      <c r="CG1" s="52"/>
      <c r="CH1" s="52"/>
      <c r="CI1" s="52"/>
      <c r="CJ1" s="52"/>
      <c r="CK1" s="52"/>
      <c r="CL1" s="52"/>
      <c r="CM1" s="52"/>
      <c r="CN1" s="52"/>
      <c r="CO1" s="52"/>
      <c r="CP1" s="52"/>
      <c r="CQ1" s="52"/>
      <c r="CR1" s="52"/>
      <c r="CS1" s="52"/>
      <c r="CT1" s="52"/>
      <c r="CU1" s="52"/>
      <c r="CV1" s="52"/>
      <c r="CW1" s="52"/>
      <c r="CX1" s="52"/>
      <c r="CY1" s="52"/>
      <c r="CZ1" s="52"/>
      <c r="DA1" s="52"/>
      <c r="DB1" s="52"/>
      <c r="DC1" s="52"/>
      <c r="DD1" s="52"/>
      <c r="DE1" s="52"/>
      <c r="DF1" s="52"/>
      <c r="DG1" s="52"/>
      <c r="DH1" s="52"/>
      <c r="DI1" s="52"/>
      <c r="DJ1" s="52"/>
      <c r="DK1" s="52"/>
      <c r="DL1" s="52"/>
      <c r="DM1" s="52"/>
      <c r="DN1" s="52"/>
      <c r="DO1" s="52"/>
      <c r="DP1" s="52"/>
    </row>
    <row r="2" spans="1:134" ht="51" customHeight="1" x14ac:dyDescent="0.25">
      <c r="BI2" s="53" t="s">
        <v>96</v>
      </c>
      <c r="BJ2" s="53"/>
      <c r="BK2" s="53"/>
      <c r="BL2" s="53"/>
      <c r="BM2" s="53"/>
      <c r="BN2" s="53"/>
      <c r="BO2" s="53"/>
      <c r="BP2" s="53"/>
      <c r="BQ2" s="53"/>
      <c r="BR2" s="53"/>
      <c r="BS2" s="53"/>
      <c r="BT2" s="53"/>
      <c r="BU2" s="53"/>
      <c r="BV2" s="53"/>
      <c r="BW2" s="53"/>
      <c r="BX2" s="53"/>
      <c r="BY2" s="53"/>
      <c r="BZ2" s="53"/>
      <c r="CA2" s="53"/>
      <c r="CB2" s="53"/>
      <c r="CC2" s="53"/>
      <c r="CD2" s="53"/>
      <c r="CE2" s="53"/>
      <c r="CF2" s="53"/>
      <c r="CG2" s="53"/>
      <c r="CH2" s="53"/>
      <c r="CI2" s="53"/>
      <c r="CJ2" s="53"/>
      <c r="CK2" s="53"/>
      <c r="CL2" s="53"/>
      <c r="CM2" s="53"/>
      <c r="CN2" s="53"/>
      <c r="CO2" s="53"/>
      <c r="CP2" s="53"/>
      <c r="CQ2" s="53"/>
      <c r="CR2" s="53"/>
      <c r="CS2" s="53"/>
      <c r="CT2" s="53"/>
      <c r="CU2" s="53"/>
      <c r="CV2" s="53"/>
      <c r="CW2" s="53"/>
      <c r="CX2" s="53"/>
      <c r="CY2" s="53"/>
      <c r="CZ2" s="53"/>
      <c r="DA2" s="53"/>
      <c r="DB2" s="53"/>
      <c r="DC2" s="53"/>
      <c r="DD2" s="53"/>
      <c r="DE2" s="53"/>
      <c r="DF2" s="53"/>
      <c r="DG2" s="53"/>
      <c r="DH2" s="53"/>
      <c r="DI2" s="53"/>
      <c r="DJ2" s="53"/>
      <c r="DK2" s="53"/>
      <c r="DL2" s="53"/>
      <c r="DM2" s="53"/>
      <c r="DN2" s="53"/>
      <c r="DO2" s="53"/>
      <c r="DP2" s="53"/>
    </row>
    <row r="3" spans="1:134" ht="70.5" customHeight="1" x14ac:dyDescent="0.25">
      <c r="A3" s="48" t="s">
        <v>95</v>
      </c>
      <c r="B3" s="48"/>
      <c r="C3" s="48"/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  <c r="DD3" s="48"/>
      <c r="DE3" s="48"/>
      <c r="DF3" s="48"/>
      <c r="DG3" s="48"/>
      <c r="DH3" s="48"/>
      <c r="DI3" s="48"/>
      <c r="DJ3" s="48"/>
      <c r="DK3" s="48"/>
      <c r="DL3" s="48"/>
      <c r="DM3" s="48"/>
      <c r="DN3" s="48"/>
      <c r="DO3" s="48"/>
      <c r="DP3" s="48"/>
      <c r="DQ3" s="2"/>
      <c r="DR3" s="2"/>
      <c r="DS3" s="2"/>
      <c r="DT3" s="2"/>
      <c r="DU3" s="3"/>
      <c r="DV3" s="3"/>
    </row>
    <row r="4" spans="1:134" s="4" customFormat="1" ht="60" customHeight="1" x14ac:dyDescent="0.25">
      <c r="A4" s="68" t="s">
        <v>0</v>
      </c>
      <c r="B4" s="68" t="s">
        <v>1</v>
      </c>
      <c r="C4" s="69" t="s">
        <v>2</v>
      </c>
      <c r="D4" s="69" t="s">
        <v>3</v>
      </c>
      <c r="E4" s="69" t="s">
        <v>4</v>
      </c>
      <c r="F4" s="44"/>
      <c r="G4" s="44"/>
      <c r="H4" s="68" t="s">
        <v>5</v>
      </c>
      <c r="I4" s="44"/>
      <c r="J4" s="66" t="s">
        <v>6</v>
      </c>
      <c r="K4" s="67"/>
      <c r="L4" s="67"/>
      <c r="M4" s="67"/>
      <c r="N4" s="67"/>
      <c r="O4" s="67"/>
      <c r="P4" s="67"/>
      <c r="Q4" s="67"/>
      <c r="R4" s="67"/>
      <c r="S4" s="66" t="s">
        <v>7</v>
      </c>
      <c r="T4" s="67"/>
      <c r="U4" s="67"/>
      <c r="V4" s="67"/>
      <c r="W4" s="67"/>
      <c r="X4" s="67"/>
      <c r="Y4" s="67"/>
      <c r="Z4" s="67"/>
      <c r="AA4" s="67"/>
      <c r="AB4" s="66" t="s">
        <v>8</v>
      </c>
      <c r="AC4" s="67"/>
      <c r="AD4" s="67"/>
      <c r="AE4" s="67"/>
      <c r="AF4" s="67"/>
      <c r="AG4" s="67"/>
      <c r="AH4" s="67"/>
      <c r="AI4" s="67"/>
      <c r="AJ4" s="67"/>
      <c r="AK4" s="66" t="s">
        <v>9</v>
      </c>
      <c r="AL4" s="67"/>
      <c r="AM4" s="67"/>
      <c r="AN4" s="67"/>
      <c r="AO4" s="67"/>
      <c r="AP4" s="67"/>
      <c r="AQ4" s="67"/>
      <c r="AR4" s="67"/>
      <c r="AS4" s="67"/>
      <c r="AT4" s="64" t="s">
        <v>10</v>
      </c>
      <c r="AU4" s="62"/>
      <c r="AV4" s="62"/>
      <c r="AW4" s="62"/>
      <c r="AX4" s="62"/>
      <c r="AY4" s="62"/>
      <c r="AZ4" s="62"/>
      <c r="BA4" s="62"/>
      <c r="BB4" s="62"/>
      <c r="BC4" s="64" t="s">
        <v>11</v>
      </c>
      <c r="BD4" s="62"/>
      <c r="BE4" s="62"/>
      <c r="BF4" s="62"/>
      <c r="BG4" s="62"/>
      <c r="BH4" s="62"/>
      <c r="BI4" s="62"/>
      <c r="BJ4" s="62"/>
      <c r="BK4" s="62"/>
      <c r="BL4" s="64" t="s">
        <v>12</v>
      </c>
      <c r="BM4" s="62"/>
      <c r="BN4" s="62"/>
      <c r="BO4" s="62"/>
      <c r="BP4" s="62"/>
      <c r="BQ4" s="62"/>
      <c r="BR4" s="62"/>
      <c r="BS4" s="62"/>
      <c r="BT4" s="62"/>
      <c r="BU4" s="64" t="s">
        <v>13</v>
      </c>
      <c r="BV4" s="62"/>
      <c r="BW4" s="62"/>
      <c r="BX4" s="62"/>
      <c r="BY4" s="62"/>
      <c r="BZ4" s="62"/>
      <c r="CA4" s="62"/>
      <c r="CB4" s="62"/>
      <c r="CC4" s="62"/>
      <c r="CD4" s="64" t="s">
        <v>14</v>
      </c>
      <c r="CE4" s="62"/>
      <c r="CF4" s="62"/>
      <c r="CG4" s="62"/>
      <c r="CH4" s="62"/>
      <c r="CI4" s="62"/>
      <c r="CJ4" s="62"/>
      <c r="CK4" s="62"/>
      <c r="CL4" s="62"/>
      <c r="CM4" s="64" t="s">
        <v>15</v>
      </c>
      <c r="CN4" s="62"/>
      <c r="CO4" s="62"/>
      <c r="CP4" s="62"/>
      <c r="CQ4" s="62"/>
      <c r="CR4" s="62"/>
      <c r="CS4" s="62"/>
      <c r="CT4" s="62"/>
      <c r="CU4" s="62"/>
      <c r="CV4" s="64" t="s">
        <v>16</v>
      </c>
      <c r="CW4" s="62"/>
      <c r="CX4" s="62"/>
      <c r="CY4" s="62"/>
      <c r="CZ4" s="62"/>
      <c r="DA4" s="62"/>
      <c r="DB4" s="62"/>
      <c r="DC4" s="62"/>
      <c r="DD4" s="62"/>
      <c r="DE4" s="62"/>
      <c r="DF4" s="64" t="s">
        <v>17</v>
      </c>
      <c r="DG4" s="62"/>
      <c r="DH4" s="62"/>
      <c r="DI4" s="62"/>
      <c r="DJ4" s="62"/>
      <c r="DK4" s="62"/>
      <c r="DL4" s="62"/>
      <c r="DM4" s="62"/>
      <c r="DN4" s="62"/>
      <c r="DO4" s="65" t="s">
        <v>18</v>
      </c>
      <c r="DP4" s="65"/>
      <c r="DQ4" s="61" t="s">
        <v>19</v>
      </c>
      <c r="DR4" s="61"/>
      <c r="DS4" s="61" t="s">
        <v>20</v>
      </c>
      <c r="DT4" s="61"/>
      <c r="DU4" s="62" t="s">
        <v>21</v>
      </c>
      <c r="DV4" s="62"/>
      <c r="DW4" s="63"/>
      <c r="DX4" s="63"/>
      <c r="DY4" s="63"/>
      <c r="DZ4" s="63"/>
    </row>
    <row r="5" spans="1:134" s="5" customFormat="1" ht="33.75" customHeight="1" x14ac:dyDescent="0.2">
      <c r="A5" s="68"/>
      <c r="B5" s="68"/>
      <c r="C5" s="69"/>
      <c r="D5" s="69"/>
      <c r="E5" s="69"/>
      <c r="F5" s="45"/>
      <c r="G5" s="45"/>
      <c r="H5" s="68"/>
      <c r="I5" s="45"/>
      <c r="J5" s="55" t="s">
        <v>22</v>
      </c>
      <c r="K5" s="55" t="s">
        <v>23</v>
      </c>
      <c r="L5" s="55" t="s">
        <v>24</v>
      </c>
      <c r="M5" s="54" t="s">
        <v>25</v>
      </c>
      <c r="N5" s="54"/>
      <c r="O5" s="54" t="s">
        <v>26</v>
      </c>
      <c r="P5" s="54"/>
      <c r="Q5" s="54" t="s">
        <v>27</v>
      </c>
      <c r="R5" s="54"/>
      <c r="S5" s="55" t="s">
        <v>22</v>
      </c>
      <c r="T5" s="55" t="s">
        <v>23</v>
      </c>
      <c r="U5" s="55" t="s">
        <v>24</v>
      </c>
      <c r="V5" s="54" t="s">
        <v>25</v>
      </c>
      <c r="W5" s="54"/>
      <c r="X5" s="54" t="s">
        <v>26</v>
      </c>
      <c r="Y5" s="54"/>
      <c r="Z5" s="54" t="s">
        <v>27</v>
      </c>
      <c r="AA5" s="54"/>
      <c r="AB5" s="55" t="s">
        <v>22</v>
      </c>
      <c r="AC5" s="55" t="s">
        <v>23</v>
      </c>
      <c r="AD5" s="55" t="s">
        <v>24</v>
      </c>
      <c r="AE5" s="54" t="s">
        <v>25</v>
      </c>
      <c r="AF5" s="54"/>
      <c r="AG5" s="54" t="s">
        <v>26</v>
      </c>
      <c r="AH5" s="54"/>
      <c r="AI5" s="54" t="s">
        <v>27</v>
      </c>
      <c r="AJ5" s="54"/>
      <c r="AK5" s="55" t="s">
        <v>22</v>
      </c>
      <c r="AL5" s="55" t="s">
        <v>23</v>
      </c>
      <c r="AM5" s="55" t="s">
        <v>24</v>
      </c>
      <c r="AN5" s="54" t="s">
        <v>25</v>
      </c>
      <c r="AO5" s="54"/>
      <c r="AP5" s="54" t="s">
        <v>26</v>
      </c>
      <c r="AQ5" s="54"/>
      <c r="AR5" s="54" t="s">
        <v>27</v>
      </c>
      <c r="AS5" s="54"/>
      <c r="AT5" s="55" t="s">
        <v>22</v>
      </c>
      <c r="AU5" s="55" t="s">
        <v>23</v>
      </c>
      <c r="AV5" s="55" t="s">
        <v>24</v>
      </c>
      <c r="AW5" s="54" t="s">
        <v>25</v>
      </c>
      <c r="AX5" s="54"/>
      <c r="AY5" s="54" t="s">
        <v>26</v>
      </c>
      <c r="AZ5" s="54"/>
      <c r="BA5" s="54" t="s">
        <v>27</v>
      </c>
      <c r="BB5" s="54"/>
      <c r="BC5" s="55" t="s">
        <v>22</v>
      </c>
      <c r="BD5" s="55" t="s">
        <v>23</v>
      </c>
      <c r="BE5" s="55" t="s">
        <v>24</v>
      </c>
      <c r="BF5" s="54" t="s">
        <v>25</v>
      </c>
      <c r="BG5" s="54"/>
      <c r="BH5" s="54" t="s">
        <v>26</v>
      </c>
      <c r="BI5" s="54"/>
      <c r="BJ5" s="54" t="s">
        <v>27</v>
      </c>
      <c r="BK5" s="54"/>
      <c r="BL5" s="55" t="s">
        <v>22</v>
      </c>
      <c r="BM5" s="55" t="s">
        <v>23</v>
      </c>
      <c r="BN5" s="55" t="s">
        <v>24</v>
      </c>
      <c r="BO5" s="54" t="s">
        <v>25</v>
      </c>
      <c r="BP5" s="54"/>
      <c r="BQ5" s="54" t="s">
        <v>26</v>
      </c>
      <c r="BR5" s="54"/>
      <c r="BS5" s="54" t="s">
        <v>27</v>
      </c>
      <c r="BT5" s="54"/>
      <c r="BU5" s="55" t="s">
        <v>22</v>
      </c>
      <c r="BV5" s="55" t="s">
        <v>23</v>
      </c>
      <c r="BW5" s="55" t="s">
        <v>24</v>
      </c>
      <c r="BX5" s="54" t="s">
        <v>25</v>
      </c>
      <c r="BY5" s="54"/>
      <c r="BZ5" s="54" t="s">
        <v>26</v>
      </c>
      <c r="CA5" s="54"/>
      <c r="CB5" s="54" t="s">
        <v>27</v>
      </c>
      <c r="CC5" s="54"/>
      <c r="CD5" s="55" t="s">
        <v>22</v>
      </c>
      <c r="CE5" s="55" t="s">
        <v>23</v>
      </c>
      <c r="CF5" s="55" t="s">
        <v>24</v>
      </c>
      <c r="CG5" s="54" t="s">
        <v>25</v>
      </c>
      <c r="CH5" s="54"/>
      <c r="CI5" s="54" t="s">
        <v>26</v>
      </c>
      <c r="CJ5" s="54"/>
      <c r="CK5" s="54" t="s">
        <v>27</v>
      </c>
      <c r="CL5" s="54"/>
      <c r="CM5" s="55" t="s">
        <v>22</v>
      </c>
      <c r="CN5" s="55" t="s">
        <v>23</v>
      </c>
      <c r="CO5" s="55" t="s">
        <v>24</v>
      </c>
      <c r="CP5" s="54" t="s">
        <v>25</v>
      </c>
      <c r="CQ5" s="54"/>
      <c r="CR5" s="54" t="s">
        <v>26</v>
      </c>
      <c r="CS5" s="54"/>
      <c r="CT5" s="54" t="s">
        <v>27</v>
      </c>
      <c r="CU5" s="54"/>
      <c r="CV5" s="55" t="s">
        <v>22</v>
      </c>
      <c r="CW5" s="55" t="s">
        <v>23</v>
      </c>
      <c r="CX5" s="43"/>
      <c r="CY5" s="55" t="s">
        <v>24</v>
      </c>
      <c r="CZ5" s="54" t="s">
        <v>25</v>
      </c>
      <c r="DA5" s="54"/>
      <c r="DB5" s="54" t="s">
        <v>26</v>
      </c>
      <c r="DC5" s="54"/>
      <c r="DD5" s="54" t="s">
        <v>27</v>
      </c>
      <c r="DE5" s="54"/>
      <c r="DF5" s="55" t="s">
        <v>22</v>
      </c>
      <c r="DG5" s="55" t="s">
        <v>23</v>
      </c>
      <c r="DH5" s="55" t="s">
        <v>24</v>
      </c>
      <c r="DI5" s="54" t="s">
        <v>25</v>
      </c>
      <c r="DJ5" s="54"/>
      <c r="DK5" s="54" t="s">
        <v>26</v>
      </c>
      <c r="DL5" s="54"/>
      <c r="DM5" s="54" t="s">
        <v>27</v>
      </c>
      <c r="DN5" s="54"/>
      <c r="DO5" s="54" t="s">
        <v>25</v>
      </c>
      <c r="DP5" s="54"/>
      <c r="DQ5" s="57" t="s">
        <v>25</v>
      </c>
      <c r="DR5" s="57"/>
      <c r="DS5" s="57" t="s">
        <v>25</v>
      </c>
      <c r="DT5" s="57"/>
      <c r="DU5" s="57" t="s">
        <v>28</v>
      </c>
      <c r="DV5" s="57"/>
      <c r="DW5" s="58" t="s">
        <v>26</v>
      </c>
      <c r="DX5" s="58"/>
      <c r="DY5" s="57" t="s">
        <v>27</v>
      </c>
      <c r="DZ5" s="57"/>
    </row>
    <row r="6" spans="1:134" s="5" customFormat="1" ht="39" customHeight="1" x14ac:dyDescent="0.2">
      <c r="A6" s="68"/>
      <c r="B6" s="68"/>
      <c r="C6" s="69"/>
      <c r="D6" s="69"/>
      <c r="E6" s="69"/>
      <c r="F6" s="45"/>
      <c r="G6" s="45"/>
      <c r="H6" s="68"/>
      <c r="I6" s="45"/>
      <c r="J6" s="56"/>
      <c r="K6" s="55" t="s">
        <v>29</v>
      </c>
      <c r="L6" s="55" t="s">
        <v>24</v>
      </c>
      <c r="M6" s="42" t="s">
        <v>30</v>
      </c>
      <c r="N6" s="42" t="s">
        <v>31</v>
      </c>
      <c r="O6" s="42" t="s">
        <v>30</v>
      </c>
      <c r="P6" s="42" t="s">
        <v>31</v>
      </c>
      <c r="Q6" s="42" t="s">
        <v>30</v>
      </c>
      <c r="R6" s="42" t="s">
        <v>31</v>
      </c>
      <c r="S6" s="56"/>
      <c r="T6" s="55" t="s">
        <v>29</v>
      </c>
      <c r="U6" s="55" t="s">
        <v>24</v>
      </c>
      <c r="V6" s="42" t="s">
        <v>30</v>
      </c>
      <c r="W6" s="42" t="s">
        <v>31</v>
      </c>
      <c r="X6" s="42" t="s">
        <v>30</v>
      </c>
      <c r="Y6" s="42" t="s">
        <v>31</v>
      </c>
      <c r="Z6" s="42" t="s">
        <v>30</v>
      </c>
      <c r="AA6" s="42" t="s">
        <v>31</v>
      </c>
      <c r="AB6" s="56"/>
      <c r="AC6" s="55" t="s">
        <v>29</v>
      </c>
      <c r="AD6" s="55" t="s">
        <v>24</v>
      </c>
      <c r="AE6" s="42" t="s">
        <v>30</v>
      </c>
      <c r="AF6" s="42" t="s">
        <v>31</v>
      </c>
      <c r="AG6" s="42" t="s">
        <v>30</v>
      </c>
      <c r="AH6" s="42" t="s">
        <v>31</v>
      </c>
      <c r="AI6" s="42" t="s">
        <v>30</v>
      </c>
      <c r="AJ6" s="42" t="s">
        <v>31</v>
      </c>
      <c r="AK6" s="56"/>
      <c r="AL6" s="55" t="s">
        <v>29</v>
      </c>
      <c r="AM6" s="55" t="s">
        <v>24</v>
      </c>
      <c r="AN6" s="42" t="s">
        <v>30</v>
      </c>
      <c r="AO6" s="42" t="s">
        <v>31</v>
      </c>
      <c r="AP6" s="42" t="s">
        <v>30</v>
      </c>
      <c r="AQ6" s="42" t="s">
        <v>31</v>
      </c>
      <c r="AR6" s="42" t="s">
        <v>30</v>
      </c>
      <c r="AS6" s="42" t="s">
        <v>31</v>
      </c>
      <c r="AT6" s="56"/>
      <c r="AU6" s="55" t="s">
        <v>29</v>
      </c>
      <c r="AV6" s="55" t="s">
        <v>24</v>
      </c>
      <c r="AW6" s="42" t="s">
        <v>30</v>
      </c>
      <c r="AX6" s="42" t="s">
        <v>31</v>
      </c>
      <c r="AY6" s="42" t="s">
        <v>30</v>
      </c>
      <c r="AZ6" s="42" t="s">
        <v>31</v>
      </c>
      <c r="BA6" s="42" t="s">
        <v>30</v>
      </c>
      <c r="BB6" s="42" t="s">
        <v>31</v>
      </c>
      <c r="BC6" s="56"/>
      <c r="BD6" s="55" t="s">
        <v>29</v>
      </c>
      <c r="BE6" s="55" t="s">
        <v>24</v>
      </c>
      <c r="BF6" s="42" t="s">
        <v>30</v>
      </c>
      <c r="BG6" s="42" t="s">
        <v>31</v>
      </c>
      <c r="BH6" s="42" t="s">
        <v>30</v>
      </c>
      <c r="BI6" s="42" t="s">
        <v>31</v>
      </c>
      <c r="BJ6" s="42" t="s">
        <v>30</v>
      </c>
      <c r="BK6" s="42" t="s">
        <v>31</v>
      </c>
      <c r="BL6" s="56"/>
      <c r="BM6" s="55" t="s">
        <v>29</v>
      </c>
      <c r="BN6" s="55" t="s">
        <v>24</v>
      </c>
      <c r="BO6" s="42" t="s">
        <v>30</v>
      </c>
      <c r="BP6" s="42" t="s">
        <v>31</v>
      </c>
      <c r="BQ6" s="42" t="s">
        <v>30</v>
      </c>
      <c r="BR6" s="42" t="s">
        <v>31</v>
      </c>
      <c r="BS6" s="42" t="s">
        <v>30</v>
      </c>
      <c r="BT6" s="42" t="s">
        <v>31</v>
      </c>
      <c r="BU6" s="56"/>
      <c r="BV6" s="55" t="s">
        <v>29</v>
      </c>
      <c r="BW6" s="55" t="s">
        <v>24</v>
      </c>
      <c r="BX6" s="42" t="s">
        <v>30</v>
      </c>
      <c r="BY6" s="42" t="s">
        <v>31</v>
      </c>
      <c r="BZ6" s="42" t="s">
        <v>30</v>
      </c>
      <c r="CA6" s="42" t="s">
        <v>31</v>
      </c>
      <c r="CB6" s="42" t="s">
        <v>30</v>
      </c>
      <c r="CC6" s="42" t="s">
        <v>31</v>
      </c>
      <c r="CD6" s="56"/>
      <c r="CE6" s="55" t="s">
        <v>29</v>
      </c>
      <c r="CF6" s="55" t="s">
        <v>24</v>
      </c>
      <c r="CG6" s="42" t="s">
        <v>30</v>
      </c>
      <c r="CH6" s="42" t="s">
        <v>31</v>
      </c>
      <c r="CI6" s="42" t="s">
        <v>30</v>
      </c>
      <c r="CJ6" s="42" t="s">
        <v>31</v>
      </c>
      <c r="CK6" s="42" t="s">
        <v>30</v>
      </c>
      <c r="CL6" s="42" t="s">
        <v>31</v>
      </c>
      <c r="CM6" s="56"/>
      <c r="CN6" s="55" t="s">
        <v>29</v>
      </c>
      <c r="CO6" s="55" t="s">
        <v>24</v>
      </c>
      <c r="CP6" s="42" t="s">
        <v>30</v>
      </c>
      <c r="CQ6" s="42" t="s">
        <v>31</v>
      </c>
      <c r="CR6" s="42" t="s">
        <v>30</v>
      </c>
      <c r="CS6" s="42" t="s">
        <v>31</v>
      </c>
      <c r="CT6" s="42" t="s">
        <v>30</v>
      </c>
      <c r="CU6" s="42" t="s">
        <v>31</v>
      </c>
      <c r="CV6" s="56"/>
      <c r="CW6" s="55" t="s">
        <v>29</v>
      </c>
      <c r="CX6" s="43"/>
      <c r="CY6" s="55" t="s">
        <v>24</v>
      </c>
      <c r="CZ6" s="42" t="s">
        <v>30</v>
      </c>
      <c r="DA6" s="42" t="s">
        <v>31</v>
      </c>
      <c r="DB6" s="42" t="s">
        <v>30</v>
      </c>
      <c r="DC6" s="42" t="s">
        <v>31</v>
      </c>
      <c r="DD6" s="42" t="s">
        <v>30</v>
      </c>
      <c r="DE6" s="42" t="s">
        <v>31</v>
      </c>
      <c r="DF6" s="56"/>
      <c r="DG6" s="55" t="s">
        <v>29</v>
      </c>
      <c r="DH6" s="55" t="s">
        <v>24</v>
      </c>
      <c r="DI6" s="42" t="s">
        <v>30</v>
      </c>
      <c r="DJ6" s="42" t="s">
        <v>31</v>
      </c>
      <c r="DK6" s="42" t="s">
        <v>30</v>
      </c>
      <c r="DL6" s="42" t="s">
        <v>31</v>
      </c>
      <c r="DM6" s="42" t="s">
        <v>30</v>
      </c>
      <c r="DN6" s="42" t="s">
        <v>31</v>
      </c>
      <c r="DO6" s="42" t="s">
        <v>30</v>
      </c>
      <c r="DP6" s="42" t="s">
        <v>31</v>
      </c>
      <c r="DQ6" s="6" t="s">
        <v>30</v>
      </c>
      <c r="DR6" s="6" t="s">
        <v>31</v>
      </c>
      <c r="DS6" s="6" t="s">
        <v>30</v>
      </c>
      <c r="DT6" s="6" t="s">
        <v>31</v>
      </c>
      <c r="DU6" s="7" t="s">
        <v>32</v>
      </c>
      <c r="DV6" s="7" t="s">
        <v>31</v>
      </c>
      <c r="DW6" s="8" t="s">
        <v>30</v>
      </c>
      <c r="DX6" s="8" t="s">
        <v>31</v>
      </c>
      <c r="DY6" s="6" t="s">
        <v>30</v>
      </c>
      <c r="DZ6" s="6" t="s">
        <v>31</v>
      </c>
    </row>
    <row r="7" spans="1:134" s="19" customFormat="1" ht="15.75" x14ac:dyDescent="0.25">
      <c r="A7" s="49" t="s">
        <v>33</v>
      </c>
      <c r="B7" s="9" t="s">
        <v>34</v>
      </c>
      <c r="C7" s="10">
        <v>1.6060000000000001</v>
      </c>
      <c r="D7" s="11">
        <v>148006</v>
      </c>
      <c r="E7" s="12">
        <v>0.15</v>
      </c>
      <c r="F7" s="11">
        <f>D7-G7</f>
        <v>125805.1</v>
      </c>
      <c r="G7" s="11">
        <f>D7*E7</f>
        <v>22200.899999999998</v>
      </c>
      <c r="H7" s="11">
        <f>F7+G7*C7</f>
        <v>161459.74540000001</v>
      </c>
      <c r="I7" s="11" t="e">
        <f>H7/#REF!</f>
        <v>#REF!</v>
      </c>
      <c r="J7" s="13">
        <v>3</v>
      </c>
      <c r="K7" s="14">
        <v>2</v>
      </c>
      <c r="L7" s="14"/>
      <c r="M7" s="15">
        <f t="shared" ref="M7:N9" si="0">O7+Q7</f>
        <v>7</v>
      </c>
      <c r="N7" s="15">
        <f t="shared" si="0"/>
        <v>1130218.2178000002</v>
      </c>
      <c r="O7" s="15">
        <v>7</v>
      </c>
      <c r="P7" s="15">
        <f t="shared" ref="P7:P42" si="1">O7*H7</f>
        <v>1130218.2178000002</v>
      </c>
      <c r="Q7" s="15"/>
      <c r="R7" s="15">
        <f>Q7*H7</f>
        <v>0</v>
      </c>
      <c r="S7" s="13"/>
      <c r="T7" s="14"/>
      <c r="U7" s="14"/>
      <c r="V7" s="15">
        <f t="shared" ref="V7:W9" si="2">X7+Z7</f>
        <v>0</v>
      </c>
      <c r="W7" s="15">
        <f t="shared" si="2"/>
        <v>0</v>
      </c>
      <c r="X7" s="15"/>
      <c r="Y7" s="15">
        <f t="shared" ref="Y7:Y42" si="3">X7*H7</f>
        <v>0</v>
      </c>
      <c r="Z7" s="15"/>
      <c r="AA7" s="15">
        <f>Z7*H7</f>
        <v>0</v>
      </c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>
        <f t="shared" ref="AW7:AX9" si="4">AY7+BA7</f>
        <v>3</v>
      </c>
      <c r="AX7" s="15">
        <f t="shared" si="4"/>
        <v>484379.23620000004</v>
      </c>
      <c r="AY7" s="15">
        <v>3</v>
      </c>
      <c r="AZ7" s="15">
        <f t="shared" ref="AZ7:AZ42" si="5">AY7*H7</f>
        <v>484379.23620000004</v>
      </c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>
        <v>35</v>
      </c>
      <c r="CW7" s="15">
        <v>25</v>
      </c>
      <c r="CX7" s="15"/>
      <c r="CY7" s="15">
        <f>CW7/8*12</f>
        <v>37.5</v>
      </c>
      <c r="CZ7" s="15">
        <f>DB7+DD7</f>
        <v>39</v>
      </c>
      <c r="DA7" s="15">
        <f>DC7+DE7</f>
        <v>6296930.0706000002</v>
      </c>
      <c r="DB7" s="15">
        <v>39</v>
      </c>
      <c r="DC7" s="15">
        <f t="shared" ref="DC7:DC42" si="6">DB7*H7</f>
        <v>6296930.0706000002</v>
      </c>
      <c r="DD7" s="15"/>
      <c r="DE7" s="15"/>
      <c r="DF7" s="15">
        <v>5</v>
      </c>
      <c r="DG7" s="15"/>
      <c r="DH7" s="15">
        <v>0</v>
      </c>
      <c r="DI7" s="15">
        <f>DK7+DM7</f>
        <v>5</v>
      </c>
      <c r="DJ7" s="15">
        <f>DL7+DN7</f>
        <v>807298.72700000007</v>
      </c>
      <c r="DK7" s="15">
        <v>5</v>
      </c>
      <c r="DL7" s="15">
        <f t="shared" ref="DL7:DL42" si="7">DK7*H7</f>
        <v>807298.72700000007</v>
      </c>
      <c r="DM7" s="15"/>
      <c r="DN7" s="15">
        <f>DM7*H7</f>
        <v>0</v>
      </c>
      <c r="DO7" s="15"/>
      <c r="DP7" s="15"/>
      <c r="DQ7" s="15"/>
      <c r="DR7" s="15"/>
      <c r="DS7" s="15"/>
      <c r="DT7" s="15"/>
      <c r="DU7" s="16">
        <f>M7+V7+AE7+AN7+AW7+BF7+BO7+BX7+CG7+CP7+CZ7+DI7+DO7+DQ7+DS7</f>
        <v>54</v>
      </c>
      <c r="DV7" s="16">
        <f>N7+W7+AF7+AO7+AX7+BG7+BP7+BY7+CH7+CQ7+DA7+DJ7+DP7+DR7+DT7</f>
        <v>8718826.251600001</v>
      </c>
      <c r="DW7" s="17">
        <f>O7+X7+AG7+AP7+AY7+BH7+BQ7+BZ7+CI7+CR7+DB7+DK7+DO7+DQ7+DS7</f>
        <v>54</v>
      </c>
      <c r="DX7" s="17">
        <f>P7+Y7+AH7+AQ7+AZ7+BI7+BR7+CA7+CJ7+CS7+DC7+DL7+DP7+DR7+DT7</f>
        <v>8718826.251600001</v>
      </c>
      <c r="DY7" s="15">
        <f>Q7+Z7+AI7+AR7+BA7+BJ7+BS7+CB7+CK7+CT7+DD7+DM7</f>
        <v>0</v>
      </c>
      <c r="DZ7" s="15">
        <f>R7+AA7+AJ7+AS7+BB7+BK7+BT7+CC7+CL7+CU7+DE7+DN7</f>
        <v>0</v>
      </c>
      <c r="EA7" s="15">
        <f>S7+AB7+AK7+AT7+BC7+BL7+BU7+CD7+CM7+CV7+DF7+DO7</f>
        <v>40</v>
      </c>
      <c r="EB7" s="15">
        <f>T7+AC7+AL7+AU7+BD7+BM7+BV7+CE7+CN7+CW7+DG7+DP7</f>
        <v>25</v>
      </c>
      <c r="EC7" s="18">
        <f>DW7+DY7</f>
        <v>54</v>
      </c>
      <c r="ED7" s="18">
        <f>EC7-DU7</f>
        <v>0</v>
      </c>
    </row>
    <row r="8" spans="1:134" s="19" customFormat="1" ht="15.75" x14ac:dyDescent="0.25">
      <c r="A8" s="51"/>
      <c r="B8" s="9" t="s">
        <v>35</v>
      </c>
      <c r="C8" s="10">
        <v>1.6060000000000001</v>
      </c>
      <c r="D8" s="11">
        <v>158064</v>
      </c>
      <c r="E8" s="12">
        <v>0.3</v>
      </c>
      <c r="F8" s="11">
        <f>D8-G8</f>
        <v>110644.8</v>
      </c>
      <c r="G8" s="11">
        <f>D8*E8</f>
        <v>47419.199999999997</v>
      </c>
      <c r="H8" s="11">
        <f>F8+G8*C8</f>
        <v>186800.03519999998</v>
      </c>
      <c r="I8" s="11" t="e">
        <f>H8/#REF!</f>
        <v>#REF!</v>
      </c>
      <c r="J8" s="13">
        <v>1</v>
      </c>
      <c r="K8" s="14">
        <v>1</v>
      </c>
      <c r="L8" s="14"/>
      <c r="M8" s="15">
        <f t="shared" si="0"/>
        <v>1</v>
      </c>
      <c r="N8" s="15">
        <f t="shared" si="0"/>
        <v>186800.03519999998</v>
      </c>
      <c r="O8" s="15">
        <v>1</v>
      </c>
      <c r="P8" s="15">
        <f t="shared" si="1"/>
        <v>186800.03519999998</v>
      </c>
      <c r="Q8" s="15"/>
      <c r="R8" s="15">
        <f>Q8*H8</f>
        <v>0</v>
      </c>
      <c r="S8" s="13"/>
      <c r="T8" s="14"/>
      <c r="U8" s="14"/>
      <c r="V8" s="15">
        <f t="shared" si="2"/>
        <v>0</v>
      </c>
      <c r="W8" s="15">
        <f t="shared" si="2"/>
        <v>0</v>
      </c>
      <c r="X8" s="15"/>
      <c r="Y8" s="15">
        <f t="shared" si="3"/>
        <v>0</v>
      </c>
      <c r="Z8" s="15"/>
      <c r="AA8" s="15">
        <f>Z8*H8</f>
        <v>0</v>
      </c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>
        <v>10</v>
      </c>
      <c r="AU8" s="15">
        <v>6</v>
      </c>
      <c r="AV8" s="15">
        <f>AU8/8*12</f>
        <v>9</v>
      </c>
      <c r="AW8" s="15">
        <f t="shared" si="4"/>
        <v>5</v>
      </c>
      <c r="AX8" s="15">
        <f t="shared" si="4"/>
        <v>934000.17599999998</v>
      </c>
      <c r="AY8" s="15">
        <v>5</v>
      </c>
      <c r="AZ8" s="15">
        <f t="shared" si="5"/>
        <v>934000.17599999998</v>
      </c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>
        <v>1</v>
      </c>
      <c r="CW8" s="15">
        <v>0</v>
      </c>
      <c r="CX8" s="15"/>
      <c r="CY8" s="15">
        <v>1</v>
      </c>
      <c r="CZ8" s="15">
        <f t="shared" ref="CZ8:DA42" si="8">DB8+DD8</f>
        <v>0</v>
      </c>
      <c r="DA8" s="15">
        <f t="shared" si="8"/>
        <v>0</v>
      </c>
      <c r="DB8" s="15"/>
      <c r="DC8" s="15">
        <f t="shared" si="6"/>
        <v>0</v>
      </c>
      <c r="DD8" s="15"/>
      <c r="DE8" s="15"/>
      <c r="DF8" s="15"/>
      <c r="DG8" s="15"/>
      <c r="DH8" s="15"/>
      <c r="DI8" s="15">
        <f t="shared" ref="DI8:DJ42" si="9">DK8+DM8</f>
        <v>0</v>
      </c>
      <c r="DJ8" s="15">
        <f t="shared" si="9"/>
        <v>0</v>
      </c>
      <c r="DK8" s="15"/>
      <c r="DL8" s="15">
        <f t="shared" si="7"/>
        <v>0</v>
      </c>
      <c r="DM8" s="15"/>
      <c r="DN8" s="15">
        <f>DM8*H8</f>
        <v>0</v>
      </c>
      <c r="DO8" s="15"/>
      <c r="DP8" s="15"/>
      <c r="DQ8" s="15"/>
      <c r="DR8" s="15"/>
      <c r="DS8" s="15"/>
      <c r="DT8" s="15"/>
      <c r="DU8" s="16">
        <f t="shared" ref="DU8:DV42" si="10">M8+V8+AE8+AN8+AW8+BF8+BO8+BX8+CG8+CP8+CZ8+DI8+DO8+DQ8+DS8</f>
        <v>6</v>
      </c>
      <c r="DV8" s="16">
        <f t="shared" si="10"/>
        <v>1120800.2112</v>
      </c>
      <c r="DW8" s="17">
        <f t="shared" ref="DW8:DX42" si="11">O8+X8+AG8+AP8+AY8+BH8+BQ8+BZ8+CI8+CR8+DB8+DK8+DO8+DQ8+DS8</f>
        <v>6</v>
      </c>
      <c r="DX8" s="17">
        <f t="shared" si="11"/>
        <v>1120800.2112</v>
      </c>
      <c r="DY8" s="15">
        <f t="shared" ref="DY8:DZ41" si="12">Q8+Z8+AI8+AR8+BA8+BJ8+BS8+CB8+CK8+CT8+DD8+DM8</f>
        <v>0</v>
      </c>
      <c r="DZ8" s="15">
        <f t="shared" si="12"/>
        <v>0</v>
      </c>
      <c r="EA8" s="18">
        <f t="shared" ref="EA8:EB43" si="13">DU8-DW8-DY8</f>
        <v>0</v>
      </c>
      <c r="EB8" s="18">
        <f t="shared" si="13"/>
        <v>0</v>
      </c>
      <c r="EC8" s="18">
        <f t="shared" ref="EC8:EC42" si="14">DW8+DY8</f>
        <v>6</v>
      </c>
      <c r="ED8" s="18">
        <f t="shared" ref="ED8:ED42" si="15">EC8-DU8</f>
        <v>0</v>
      </c>
    </row>
    <row r="9" spans="1:134" s="19" customFormat="1" ht="15.75" x14ac:dyDescent="0.25">
      <c r="A9" s="59" t="s">
        <v>36</v>
      </c>
      <c r="B9" s="9" t="s">
        <v>37</v>
      </c>
      <c r="C9" s="10">
        <v>1.6060000000000001</v>
      </c>
      <c r="D9" s="11">
        <v>111741</v>
      </c>
      <c r="E9" s="12">
        <v>0.3</v>
      </c>
      <c r="F9" s="11">
        <f>D9-G9</f>
        <v>78218.700000000012</v>
      </c>
      <c r="G9" s="11">
        <f>D9*E9</f>
        <v>33522.299999999996</v>
      </c>
      <c r="H9" s="11">
        <f>F9+G9*C9</f>
        <v>132055.51380000002</v>
      </c>
      <c r="I9" s="11" t="e">
        <f>H9/#REF!</f>
        <v>#REF!</v>
      </c>
      <c r="J9" s="13"/>
      <c r="K9" s="14"/>
      <c r="L9" s="14"/>
      <c r="M9" s="15">
        <f t="shared" si="0"/>
        <v>0</v>
      </c>
      <c r="N9" s="15">
        <f t="shared" si="0"/>
        <v>0</v>
      </c>
      <c r="O9" s="15"/>
      <c r="P9" s="15">
        <f t="shared" si="1"/>
        <v>0</v>
      </c>
      <c r="Q9" s="15"/>
      <c r="R9" s="15">
        <f>Q9*H9</f>
        <v>0</v>
      </c>
      <c r="S9" s="13"/>
      <c r="T9" s="14"/>
      <c r="U9" s="14"/>
      <c r="V9" s="15">
        <f t="shared" si="2"/>
        <v>0</v>
      </c>
      <c r="W9" s="15">
        <f t="shared" si="2"/>
        <v>0</v>
      </c>
      <c r="X9" s="15"/>
      <c r="Y9" s="15">
        <f t="shared" si="3"/>
        <v>0</v>
      </c>
      <c r="Z9" s="15"/>
      <c r="AA9" s="15">
        <f>Z9*H9</f>
        <v>0</v>
      </c>
      <c r="AB9" s="15">
        <v>80</v>
      </c>
      <c r="AC9" s="15">
        <v>62</v>
      </c>
      <c r="AD9" s="15">
        <f>AC9/8*12</f>
        <v>93</v>
      </c>
      <c r="AE9" s="15">
        <f>AG9+AI9</f>
        <v>30</v>
      </c>
      <c r="AF9" s="15">
        <f>AH9+AJ9</f>
        <v>3961665.4140000003</v>
      </c>
      <c r="AG9" s="15">
        <v>30</v>
      </c>
      <c r="AH9" s="15">
        <f t="shared" ref="AH9:AH42" si="16">AG9*H9</f>
        <v>3961665.4140000003</v>
      </c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>
        <f t="shared" si="4"/>
        <v>0</v>
      </c>
      <c r="AX9" s="15">
        <f t="shared" si="4"/>
        <v>0</v>
      </c>
      <c r="AY9" s="46"/>
      <c r="AZ9" s="15">
        <f t="shared" si="5"/>
        <v>0</v>
      </c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>
        <f t="shared" si="8"/>
        <v>0</v>
      </c>
      <c r="DA9" s="15">
        <f t="shared" si="8"/>
        <v>0</v>
      </c>
      <c r="DB9" s="15"/>
      <c r="DC9" s="15">
        <f t="shared" si="6"/>
        <v>0</v>
      </c>
      <c r="DD9" s="15"/>
      <c r="DE9" s="15"/>
      <c r="DF9" s="15"/>
      <c r="DG9" s="15"/>
      <c r="DH9" s="15"/>
      <c r="DI9" s="15">
        <f t="shared" si="9"/>
        <v>0</v>
      </c>
      <c r="DJ9" s="15">
        <f t="shared" si="9"/>
        <v>0</v>
      </c>
      <c r="DK9" s="15"/>
      <c r="DL9" s="15">
        <f t="shared" si="7"/>
        <v>0</v>
      </c>
      <c r="DM9" s="15"/>
      <c r="DN9" s="15">
        <f>DM9*H9</f>
        <v>0</v>
      </c>
      <c r="DO9" s="15"/>
      <c r="DP9" s="15"/>
      <c r="DQ9" s="15"/>
      <c r="DR9" s="15"/>
      <c r="DS9" s="15"/>
      <c r="DT9" s="15"/>
      <c r="DU9" s="16">
        <f t="shared" si="10"/>
        <v>30</v>
      </c>
      <c r="DV9" s="16">
        <f t="shared" si="10"/>
        <v>3961665.4140000003</v>
      </c>
      <c r="DW9" s="17">
        <f t="shared" si="11"/>
        <v>30</v>
      </c>
      <c r="DX9" s="17">
        <f t="shared" si="11"/>
        <v>3961665.4140000003</v>
      </c>
      <c r="DY9" s="15">
        <f t="shared" si="12"/>
        <v>0</v>
      </c>
      <c r="DZ9" s="15">
        <f t="shared" si="12"/>
        <v>0</v>
      </c>
      <c r="EA9" s="18">
        <f t="shared" si="13"/>
        <v>0</v>
      </c>
      <c r="EB9" s="18">
        <f t="shared" si="13"/>
        <v>0</v>
      </c>
      <c r="EC9" s="18">
        <f t="shared" si="14"/>
        <v>30</v>
      </c>
      <c r="ED9" s="18">
        <f t="shared" si="15"/>
        <v>0</v>
      </c>
    </row>
    <row r="10" spans="1:134" s="19" customFormat="1" ht="15.75" x14ac:dyDescent="0.25">
      <c r="A10" s="51"/>
      <c r="B10" s="9" t="s">
        <v>38</v>
      </c>
      <c r="C10" s="10">
        <v>1.6060000000000001</v>
      </c>
      <c r="D10" s="11">
        <v>168299</v>
      </c>
      <c r="E10" s="12">
        <v>0.3</v>
      </c>
      <c r="F10" s="11">
        <f>D10-G10</f>
        <v>117809.3</v>
      </c>
      <c r="G10" s="11">
        <f>D10*E10</f>
        <v>50489.7</v>
      </c>
      <c r="H10" s="11">
        <f>F10+G10*C10</f>
        <v>198895.75819999998</v>
      </c>
      <c r="I10" s="11"/>
      <c r="J10" s="13"/>
      <c r="K10" s="14"/>
      <c r="L10" s="14"/>
      <c r="M10" s="15"/>
      <c r="N10" s="15"/>
      <c r="O10" s="15"/>
      <c r="P10" s="15">
        <f t="shared" si="1"/>
        <v>0</v>
      </c>
      <c r="Q10" s="15"/>
      <c r="R10" s="15"/>
      <c r="S10" s="13"/>
      <c r="T10" s="14"/>
      <c r="U10" s="14"/>
      <c r="V10" s="15"/>
      <c r="W10" s="15"/>
      <c r="X10" s="15"/>
      <c r="Y10" s="15">
        <f t="shared" si="3"/>
        <v>0</v>
      </c>
      <c r="Z10" s="15"/>
      <c r="AA10" s="15"/>
      <c r="AB10" s="15"/>
      <c r="AC10" s="15"/>
      <c r="AD10" s="15"/>
      <c r="AE10" s="15"/>
      <c r="AF10" s="15"/>
      <c r="AG10" s="15"/>
      <c r="AH10" s="15">
        <f t="shared" si="16"/>
        <v>0</v>
      </c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>
        <f>AY10+BA10</f>
        <v>8</v>
      </c>
      <c r="AX10" s="15">
        <f>AZ10+BB10</f>
        <v>1591166.0655999999</v>
      </c>
      <c r="AY10" s="46">
        <v>8</v>
      </c>
      <c r="AZ10" s="15">
        <f t="shared" si="5"/>
        <v>1591166.0655999999</v>
      </c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>
        <f>DB10+DD10</f>
        <v>3</v>
      </c>
      <c r="DA10" s="15">
        <f>DC10+DE10</f>
        <v>596687.27459999989</v>
      </c>
      <c r="DB10" s="15">
        <v>3</v>
      </c>
      <c r="DC10" s="15">
        <f t="shared" si="6"/>
        <v>596687.27459999989</v>
      </c>
      <c r="DD10" s="15"/>
      <c r="DE10" s="15"/>
      <c r="DF10" s="15"/>
      <c r="DG10" s="15"/>
      <c r="DH10" s="15"/>
      <c r="DI10" s="15">
        <f t="shared" si="9"/>
        <v>0</v>
      </c>
      <c r="DJ10" s="15"/>
      <c r="DK10" s="15"/>
      <c r="DL10" s="15">
        <f t="shared" si="7"/>
        <v>0</v>
      </c>
      <c r="DM10" s="15"/>
      <c r="DN10" s="15"/>
      <c r="DO10" s="15"/>
      <c r="DP10" s="15"/>
      <c r="DQ10" s="15"/>
      <c r="DR10" s="15"/>
      <c r="DS10" s="15"/>
      <c r="DT10" s="15"/>
      <c r="DU10" s="16">
        <f t="shared" si="10"/>
        <v>11</v>
      </c>
      <c r="DV10" s="16">
        <f t="shared" si="10"/>
        <v>2187853.3401999995</v>
      </c>
      <c r="DW10" s="17">
        <f t="shared" si="11"/>
        <v>11</v>
      </c>
      <c r="DX10" s="17">
        <f t="shared" si="11"/>
        <v>2187853.3401999995</v>
      </c>
      <c r="DY10" s="15">
        <f t="shared" si="12"/>
        <v>0</v>
      </c>
      <c r="DZ10" s="15">
        <f t="shared" si="12"/>
        <v>0</v>
      </c>
      <c r="EA10" s="18"/>
      <c r="EB10" s="18"/>
      <c r="EC10" s="18">
        <f t="shared" si="14"/>
        <v>11</v>
      </c>
      <c r="ED10" s="18">
        <f t="shared" si="15"/>
        <v>0</v>
      </c>
    </row>
    <row r="11" spans="1:134" s="19" customFormat="1" ht="15.75" x14ac:dyDescent="0.25">
      <c r="A11" s="20" t="s">
        <v>39</v>
      </c>
      <c r="B11" s="9" t="s">
        <v>40</v>
      </c>
      <c r="C11" s="10">
        <v>1.6060000000000001</v>
      </c>
      <c r="D11" s="11">
        <v>118535</v>
      </c>
      <c r="E11" s="12">
        <v>0.15</v>
      </c>
      <c r="F11" s="11">
        <f t="shared" ref="F11:F42" si="17">D11-G11</f>
        <v>100754.75</v>
      </c>
      <c r="G11" s="11">
        <f t="shared" ref="G11:G42" si="18">D11*E11</f>
        <v>17780.25</v>
      </c>
      <c r="H11" s="11">
        <f t="shared" ref="H11:H42" si="19">F11+G11*C11</f>
        <v>129309.8315</v>
      </c>
      <c r="I11" s="11"/>
      <c r="J11" s="13"/>
      <c r="K11" s="14"/>
      <c r="L11" s="14"/>
      <c r="M11" s="15">
        <f t="shared" ref="M11:N42" si="20">O11+Q11</f>
        <v>1</v>
      </c>
      <c r="N11" s="15">
        <f t="shared" si="20"/>
        <v>129309.8315</v>
      </c>
      <c r="O11" s="15">
        <v>1</v>
      </c>
      <c r="P11" s="15">
        <f t="shared" si="1"/>
        <v>129309.8315</v>
      </c>
      <c r="Q11" s="15"/>
      <c r="R11" s="15">
        <f t="shared" ref="R11:R22" si="21">Q11*H11</f>
        <v>0</v>
      </c>
      <c r="S11" s="13"/>
      <c r="T11" s="14"/>
      <c r="U11" s="14"/>
      <c r="V11" s="15">
        <f t="shared" ref="V11:W42" si="22">X11+Z11</f>
        <v>0</v>
      </c>
      <c r="W11" s="15">
        <f t="shared" si="22"/>
        <v>0</v>
      </c>
      <c r="X11" s="15"/>
      <c r="Y11" s="15">
        <f t="shared" si="3"/>
        <v>0</v>
      </c>
      <c r="Z11" s="15"/>
      <c r="AA11" s="15">
        <f>Z11*H11</f>
        <v>0</v>
      </c>
      <c r="AB11" s="15"/>
      <c r="AC11" s="15"/>
      <c r="AD11" s="15"/>
      <c r="AE11" s="15">
        <f t="shared" ref="AE11:AE19" si="23">AG11+AI11</f>
        <v>0</v>
      </c>
      <c r="AF11" s="15"/>
      <c r="AG11" s="15"/>
      <c r="AH11" s="15">
        <f t="shared" si="16"/>
        <v>0</v>
      </c>
      <c r="AI11" s="15"/>
      <c r="AJ11" s="15"/>
      <c r="AK11" s="15"/>
      <c r="AL11" s="15"/>
      <c r="AM11" s="15"/>
      <c r="AN11" s="15"/>
      <c r="AO11" s="15"/>
      <c r="AP11" s="15"/>
      <c r="AQ11" s="15"/>
      <c r="AR11" s="15"/>
      <c r="AS11" s="15"/>
      <c r="AT11" s="15">
        <v>80</v>
      </c>
      <c r="AU11" s="15">
        <v>32</v>
      </c>
      <c r="AV11" s="15">
        <f>AU11/8*12</f>
        <v>48</v>
      </c>
      <c r="AW11" s="15">
        <f t="shared" ref="AW11:AX42" si="24">AY11+BA11</f>
        <v>80</v>
      </c>
      <c r="AX11" s="15">
        <f t="shared" si="24"/>
        <v>10344786.52</v>
      </c>
      <c r="AY11" s="46">
        <v>80</v>
      </c>
      <c r="AZ11" s="15">
        <f t="shared" si="5"/>
        <v>10344786.52</v>
      </c>
      <c r="BA11" s="15"/>
      <c r="BB11" s="15"/>
      <c r="BC11" s="15"/>
      <c r="BD11" s="15"/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>
        <f t="shared" si="8"/>
        <v>0</v>
      </c>
      <c r="DA11" s="15">
        <f t="shared" si="8"/>
        <v>0</v>
      </c>
      <c r="DB11" s="15"/>
      <c r="DC11" s="15">
        <f t="shared" si="6"/>
        <v>0</v>
      </c>
      <c r="DD11" s="15"/>
      <c r="DE11" s="15"/>
      <c r="DF11" s="15"/>
      <c r="DG11" s="15"/>
      <c r="DH11" s="15"/>
      <c r="DI11" s="15">
        <f t="shared" si="9"/>
        <v>0</v>
      </c>
      <c r="DJ11" s="15">
        <f t="shared" si="9"/>
        <v>0</v>
      </c>
      <c r="DK11" s="15"/>
      <c r="DL11" s="15">
        <f t="shared" si="7"/>
        <v>0</v>
      </c>
      <c r="DM11" s="15"/>
      <c r="DN11" s="15">
        <f>DM11*H11</f>
        <v>0</v>
      </c>
      <c r="DO11" s="15"/>
      <c r="DP11" s="15"/>
      <c r="DQ11" s="15"/>
      <c r="DR11" s="15"/>
      <c r="DS11" s="15"/>
      <c r="DT11" s="15"/>
      <c r="DU11" s="16">
        <f t="shared" si="10"/>
        <v>81</v>
      </c>
      <c r="DV11" s="16">
        <f t="shared" si="10"/>
        <v>10474096.351499999</v>
      </c>
      <c r="DW11" s="17">
        <f t="shared" si="11"/>
        <v>81</v>
      </c>
      <c r="DX11" s="17">
        <f t="shared" si="11"/>
        <v>10474096.351499999</v>
      </c>
      <c r="DY11" s="15">
        <f t="shared" si="12"/>
        <v>0</v>
      </c>
      <c r="DZ11" s="15">
        <f t="shared" si="12"/>
        <v>0</v>
      </c>
      <c r="EA11" s="18">
        <f t="shared" si="13"/>
        <v>0</v>
      </c>
      <c r="EB11" s="18">
        <f t="shared" si="13"/>
        <v>0</v>
      </c>
      <c r="EC11" s="18">
        <f t="shared" si="14"/>
        <v>81</v>
      </c>
      <c r="ED11" s="18">
        <f t="shared" si="15"/>
        <v>0</v>
      </c>
    </row>
    <row r="12" spans="1:134" s="19" customFormat="1" ht="15.75" x14ac:dyDescent="0.25">
      <c r="A12" s="21" t="s">
        <v>41</v>
      </c>
      <c r="B12" s="9" t="s">
        <v>42</v>
      </c>
      <c r="C12" s="10">
        <v>1.6060000000000001</v>
      </c>
      <c r="D12" s="11">
        <v>131418</v>
      </c>
      <c r="E12" s="12">
        <v>0.3</v>
      </c>
      <c r="F12" s="11">
        <f t="shared" si="17"/>
        <v>91992.6</v>
      </c>
      <c r="G12" s="11">
        <f t="shared" si="18"/>
        <v>39425.4</v>
      </c>
      <c r="H12" s="11">
        <f t="shared" si="19"/>
        <v>155309.79240000001</v>
      </c>
      <c r="I12" s="11" t="e">
        <f>H12/#REF!</f>
        <v>#REF!</v>
      </c>
      <c r="J12" s="13">
        <v>12</v>
      </c>
      <c r="K12" s="14">
        <v>2</v>
      </c>
      <c r="L12" s="14">
        <f>K12/8*12</f>
        <v>3</v>
      </c>
      <c r="M12" s="15">
        <f t="shared" si="20"/>
        <v>0</v>
      </c>
      <c r="N12" s="15">
        <f t="shared" si="20"/>
        <v>0</v>
      </c>
      <c r="O12" s="15"/>
      <c r="P12" s="15">
        <f t="shared" si="1"/>
        <v>0</v>
      </c>
      <c r="Q12" s="15"/>
      <c r="R12" s="15">
        <f t="shared" si="21"/>
        <v>0</v>
      </c>
      <c r="S12" s="13"/>
      <c r="T12" s="14"/>
      <c r="U12" s="14"/>
      <c r="V12" s="15">
        <f t="shared" si="22"/>
        <v>0</v>
      </c>
      <c r="W12" s="15">
        <f t="shared" si="22"/>
        <v>0</v>
      </c>
      <c r="X12" s="15"/>
      <c r="Y12" s="15">
        <f t="shared" si="3"/>
        <v>0</v>
      </c>
      <c r="Z12" s="15"/>
      <c r="AA12" s="15">
        <f>Z12*H12</f>
        <v>0</v>
      </c>
      <c r="AB12" s="15"/>
      <c r="AC12" s="15"/>
      <c r="AD12" s="15"/>
      <c r="AE12" s="15">
        <f t="shared" si="23"/>
        <v>0</v>
      </c>
      <c r="AF12" s="15"/>
      <c r="AG12" s="15"/>
      <c r="AH12" s="15">
        <f t="shared" si="16"/>
        <v>0</v>
      </c>
      <c r="AI12" s="15"/>
      <c r="AJ12" s="15"/>
      <c r="AK12" s="15"/>
      <c r="AL12" s="15"/>
      <c r="AM12" s="15"/>
      <c r="AN12" s="15"/>
      <c r="AO12" s="15"/>
      <c r="AP12" s="15"/>
      <c r="AQ12" s="15"/>
      <c r="AR12" s="15"/>
      <c r="AS12" s="15"/>
      <c r="AT12" s="15">
        <v>20</v>
      </c>
      <c r="AU12" s="15">
        <v>13</v>
      </c>
      <c r="AV12" s="15">
        <f>AU12/8*12</f>
        <v>19.5</v>
      </c>
      <c r="AW12" s="15">
        <f t="shared" si="24"/>
        <v>20</v>
      </c>
      <c r="AX12" s="15">
        <f t="shared" si="24"/>
        <v>3106195.8480000002</v>
      </c>
      <c r="AY12" s="46">
        <v>20</v>
      </c>
      <c r="AZ12" s="15">
        <f t="shared" si="5"/>
        <v>3106195.8480000002</v>
      </c>
      <c r="BA12" s="15"/>
      <c r="BB12" s="15"/>
      <c r="BC12" s="15"/>
      <c r="BD12" s="15"/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/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>
        <f t="shared" si="8"/>
        <v>0</v>
      </c>
      <c r="DA12" s="15">
        <f t="shared" si="8"/>
        <v>0</v>
      </c>
      <c r="DB12" s="15"/>
      <c r="DC12" s="15">
        <f t="shared" si="6"/>
        <v>0</v>
      </c>
      <c r="DD12" s="15"/>
      <c r="DE12" s="15"/>
      <c r="DF12" s="15"/>
      <c r="DG12" s="15"/>
      <c r="DH12" s="15"/>
      <c r="DI12" s="15">
        <f t="shared" si="9"/>
        <v>0</v>
      </c>
      <c r="DJ12" s="15">
        <f t="shared" si="9"/>
        <v>0</v>
      </c>
      <c r="DK12" s="15"/>
      <c r="DL12" s="15">
        <f t="shared" si="7"/>
        <v>0</v>
      </c>
      <c r="DM12" s="15"/>
      <c r="DN12" s="15">
        <f>DM12*H12</f>
        <v>0</v>
      </c>
      <c r="DO12" s="15"/>
      <c r="DP12" s="15"/>
      <c r="DQ12" s="15"/>
      <c r="DR12" s="15"/>
      <c r="DS12" s="15"/>
      <c r="DT12" s="15"/>
      <c r="DU12" s="16">
        <f t="shared" si="10"/>
        <v>20</v>
      </c>
      <c r="DV12" s="16">
        <f t="shared" si="10"/>
        <v>3106195.8480000002</v>
      </c>
      <c r="DW12" s="17">
        <f t="shared" si="11"/>
        <v>20</v>
      </c>
      <c r="DX12" s="17">
        <f t="shared" si="11"/>
        <v>3106195.8480000002</v>
      </c>
      <c r="DY12" s="15">
        <f t="shared" si="12"/>
        <v>0</v>
      </c>
      <c r="DZ12" s="15">
        <f t="shared" si="12"/>
        <v>0</v>
      </c>
      <c r="EA12" s="18">
        <f t="shared" si="13"/>
        <v>0</v>
      </c>
      <c r="EB12" s="18">
        <f t="shared" si="13"/>
        <v>0</v>
      </c>
      <c r="EC12" s="18">
        <f t="shared" si="14"/>
        <v>20</v>
      </c>
      <c r="ED12" s="18">
        <f t="shared" si="15"/>
        <v>0</v>
      </c>
    </row>
    <row r="13" spans="1:134" s="19" customFormat="1" ht="40.15" customHeight="1" x14ac:dyDescent="0.25">
      <c r="A13" s="21" t="s">
        <v>43</v>
      </c>
      <c r="B13" s="9" t="s">
        <v>44</v>
      </c>
      <c r="C13" s="10">
        <v>1.6060000000000001</v>
      </c>
      <c r="D13" s="11">
        <v>223384</v>
      </c>
      <c r="E13" s="12">
        <v>0.45</v>
      </c>
      <c r="F13" s="11">
        <f t="shared" si="17"/>
        <v>122861.2</v>
      </c>
      <c r="G13" s="11">
        <f t="shared" si="18"/>
        <v>100522.8</v>
      </c>
      <c r="H13" s="11">
        <f t="shared" si="19"/>
        <v>284300.81680000003</v>
      </c>
      <c r="I13" s="11"/>
      <c r="J13" s="13"/>
      <c r="K13" s="14"/>
      <c r="L13" s="14"/>
      <c r="M13" s="15">
        <f t="shared" si="20"/>
        <v>0</v>
      </c>
      <c r="N13" s="15">
        <f t="shared" si="20"/>
        <v>0</v>
      </c>
      <c r="O13" s="15"/>
      <c r="P13" s="15">
        <f t="shared" si="1"/>
        <v>0</v>
      </c>
      <c r="Q13" s="15"/>
      <c r="R13" s="15">
        <f t="shared" si="21"/>
        <v>0</v>
      </c>
      <c r="S13" s="13"/>
      <c r="T13" s="14"/>
      <c r="U13" s="14"/>
      <c r="V13" s="15">
        <f t="shared" si="22"/>
        <v>0</v>
      </c>
      <c r="W13" s="15">
        <f t="shared" si="22"/>
        <v>0</v>
      </c>
      <c r="X13" s="15"/>
      <c r="Y13" s="15">
        <f t="shared" si="3"/>
        <v>0</v>
      </c>
      <c r="Z13" s="15"/>
      <c r="AA13" s="15"/>
      <c r="AB13" s="15"/>
      <c r="AC13" s="15"/>
      <c r="AD13" s="15"/>
      <c r="AE13" s="15">
        <f t="shared" si="23"/>
        <v>0</v>
      </c>
      <c r="AF13" s="15"/>
      <c r="AG13" s="15"/>
      <c r="AH13" s="15">
        <f t="shared" si="16"/>
        <v>0</v>
      </c>
      <c r="AI13" s="15"/>
      <c r="AJ13" s="15"/>
      <c r="AK13" s="15"/>
      <c r="AL13" s="15"/>
      <c r="AM13" s="15"/>
      <c r="AN13" s="15"/>
      <c r="AO13" s="15"/>
      <c r="AP13" s="15"/>
      <c r="AQ13" s="15"/>
      <c r="AR13" s="15"/>
      <c r="AS13" s="15"/>
      <c r="AT13" s="15"/>
      <c r="AU13" s="15"/>
      <c r="AV13" s="15"/>
      <c r="AW13" s="15">
        <f t="shared" si="24"/>
        <v>0</v>
      </c>
      <c r="AX13" s="15">
        <f t="shared" si="24"/>
        <v>0</v>
      </c>
      <c r="AY13" s="46"/>
      <c r="AZ13" s="15">
        <f t="shared" si="5"/>
        <v>0</v>
      </c>
      <c r="BA13" s="15"/>
      <c r="BB13" s="15"/>
      <c r="BC13" s="15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/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/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5"/>
      <c r="CU13" s="15"/>
      <c r="CV13" s="15"/>
      <c r="CW13" s="15"/>
      <c r="CX13" s="15"/>
      <c r="CY13" s="15"/>
      <c r="CZ13" s="15">
        <f t="shared" si="8"/>
        <v>0</v>
      </c>
      <c r="DA13" s="15">
        <f t="shared" si="8"/>
        <v>0</v>
      </c>
      <c r="DB13" s="15"/>
      <c r="DC13" s="15">
        <f t="shared" si="6"/>
        <v>0</v>
      </c>
      <c r="DD13" s="15"/>
      <c r="DE13" s="15"/>
      <c r="DF13" s="15"/>
      <c r="DG13" s="15"/>
      <c r="DH13" s="15"/>
      <c r="DI13" s="15">
        <f t="shared" si="9"/>
        <v>0</v>
      </c>
      <c r="DJ13" s="15">
        <f t="shared" si="9"/>
        <v>0</v>
      </c>
      <c r="DK13" s="15"/>
      <c r="DL13" s="15">
        <f t="shared" si="7"/>
        <v>0</v>
      </c>
      <c r="DM13" s="15"/>
      <c r="DN13" s="15"/>
      <c r="DO13" s="15"/>
      <c r="DP13" s="15"/>
      <c r="DQ13" s="15"/>
      <c r="DR13" s="15"/>
      <c r="DS13" s="15"/>
      <c r="DT13" s="15"/>
      <c r="DU13" s="16">
        <f t="shared" si="10"/>
        <v>0</v>
      </c>
      <c r="DV13" s="16">
        <f t="shared" si="10"/>
        <v>0</v>
      </c>
      <c r="DW13" s="17">
        <f t="shared" si="11"/>
        <v>0</v>
      </c>
      <c r="DX13" s="17">
        <f t="shared" si="11"/>
        <v>0</v>
      </c>
      <c r="DY13" s="15">
        <f t="shared" si="12"/>
        <v>0</v>
      </c>
      <c r="DZ13" s="15">
        <f t="shared" si="12"/>
        <v>0</v>
      </c>
      <c r="EA13" s="18">
        <f t="shared" si="13"/>
        <v>0</v>
      </c>
      <c r="EB13" s="18">
        <f t="shared" si="13"/>
        <v>0</v>
      </c>
      <c r="EC13" s="18">
        <f t="shared" si="14"/>
        <v>0</v>
      </c>
      <c r="ED13" s="18">
        <f t="shared" si="15"/>
        <v>0</v>
      </c>
    </row>
    <row r="14" spans="1:134" s="19" customFormat="1" ht="15.75" x14ac:dyDescent="0.25">
      <c r="A14" s="21" t="s">
        <v>45</v>
      </c>
      <c r="B14" s="9" t="s">
        <v>46</v>
      </c>
      <c r="C14" s="10">
        <v>1.6060000000000001</v>
      </c>
      <c r="D14" s="11">
        <v>88596</v>
      </c>
      <c r="E14" s="12">
        <v>0.3</v>
      </c>
      <c r="F14" s="11">
        <f>D14-G14</f>
        <v>62017.2</v>
      </c>
      <c r="G14" s="11">
        <f>D14*E14</f>
        <v>26578.799999999999</v>
      </c>
      <c r="H14" s="11">
        <f t="shared" si="19"/>
        <v>104702.7528</v>
      </c>
      <c r="I14" s="11"/>
      <c r="J14" s="13"/>
      <c r="K14" s="14"/>
      <c r="L14" s="14"/>
      <c r="M14" s="15">
        <f t="shared" si="20"/>
        <v>0</v>
      </c>
      <c r="N14" s="15">
        <f t="shared" si="20"/>
        <v>0</v>
      </c>
      <c r="O14" s="15"/>
      <c r="P14" s="15">
        <f t="shared" si="1"/>
        <v>0</v>
      </c>
      <c r="Q14" s="15"/>
      <c r="R14" s="15">
        <f t="shared" si="21"/>
        <v>0</v>
      </c>
      <c r="S14" s="13"/>
      <c r="T14" s="14"/>
      <c r="U14" s="14"/>
      <c r="V14" s="15">
        <f t="shared" si="22"/>
        <v>0</v>
      </c>
      <c r="W14" s="15">
        <f t="shared" si="22"/>
        <v>0</v>
      </c>
      <c r="X14" s="15"/>
      <c r="Y14" s="15">
        <f t="shared" si="3"/>
        <v>0</v>
      </c>
      <c r="Z14" s="15"/>
      <c r="AA14" s="15"/>
      <c r="AB14" s="15"/>
      <c r="AC14" s="15"/>
      <c r="AD14" s="15"/>
      <c r="AE14" s="15">
        <f t="shared" si="23"/>
        <v>0</v>
      </c>
      <c r="AF14" s="15"/>
      <c r="AG14" s="15"/>
      <c r="AH14" s="15">
        <f t="shared" si="16"/>
        <v>0</v>
      </c>
      <c r="AI14" s="15"/>
      <c r="AJ14" s="15"/>
      <c r="AK14" s="15"/>
      <c r="AL14" s="15"/>
      <c r="AM14" s="15"/>
      <c r="AN14" s="15"/>
      <c r="AO14" s="15"/>
      <c r="AP14" s="15"/>
      <c r="AQ14" s="15"/>
      <c r="AR14" s="15"/>
      <c r="AS14" s="15"/>
      <c r="AT14" s="15"/>
      <c r="AU14" s="15"/>
      <c r="AV14" s="15"/>
      <c r="AW14" s="15">
        <f t="shared" si="24"/>
        <v>0</v>
      </c>
      <c r="AX14" s="15">
        <f t="shared" si="24"/>
        <v>0</v>
      </c>
      <c r="AY14" s="46"/>
      <c r="AZ14" s="15">
        <f t="shared" si="5"/>
        <v>0</v>
      </c>
      <c r="BA14" s="15"/>
      <c r="BB14" s="15"/>
      <c r="BC14" s="15"/>
      <c r="BD14" s="15"/>
      <c r="BE14" s="15"/>
      <c r="BF14" s="15"/>
      <c r="BG14" s="15"/>
      <c r="BH14" s="15"/>
      <c r="BI14" s="15"/>
      <c r="BJ14" s="15"/>
      <c r="BK14" s="15"/>
      <c r="BL14" s="15"/>
      <c r="BM14" s="15"/>
      <c r="BN14" s="15"/>
      <c r="BO14" s="15"/>
      <c r="BP14" s="15"/>
      <c r="BQ14" s="15"/>
      <c r="BR14" s="15"/>
      <c r="BS14" s="15"/>
      <c r="BT14" s="15"/>
      <c r="BU14" s="15"/>
      <c r="BV14" s="15"/>
      <c r="BW14" s="15"/>
      <c r="BX14" s="15"/>
      <c r="BY14" s="15"/>
      <c r="BZ14" s="15"/>
      <c r="CA14" s="15"/>
      <c r="CB14" s="15"/>
      <c r="CC14" s="15"/>
      <c r="CD14" s="15"/>
      <c r="CE14" s="15"/>
      <c r="CF14" s="15"/>
      <c r="CG14" s="15"/>
      <c r="CH14" s="15"/>
      <c r="CI14" s="15"/>
      <c r="CJ14" s="15"/>
      <c r="CK14" s="15"/>
      <c r="CL14" s="15"/>
      <c r="CM14" s="15">
        <v>12</v>
      </c>
      <c r="CN14" s="15">
        <v>8</v>
      </c>
      <c r="CO14" s="15">
        <f>CN14/8*12</f>
        <v>12</v>
      </c>
      <c r="CP14" s="15">
        <v>75</v>
      </c>
      <c r="CQ14" s="15">
        <f>CS14+CU14</f>
        <v>7852706.46</v>
      </c>
      <c r="CR14" s="15">
        <v>75</v>
      </c>
      <c r="CS14" s="15">
        <f>CR14*H14</f>
        <v>7852706.46</v>
      </c>
      <c r="CT14" s="15"/>
      <c r="CU14" s="15"/>
      <c r="CV14" s="15"/>
      <c r="CW14" s="15"/>
      <c r="CX14" s="15"/>
      <c r="CY14" s="15"/>
      <c r="CZ14" s="15">
        <f t="shared" si="8"/>
        <v>0</v>
      </c>
      <c r="DA14" s="15">
        <f t="shared" si="8"/>
        <v>0</v>
      </c>
      <c r="DB14" s="15"/>
      <c r="DC14" s="15">
        <f t="shared" si="6"/>
        <v>0</v>
      </c>
      <c r="DD14" s="15"/>
      <c r="DE14" s="15"/>
      <c r="DF14" s="15"/>
      <c r="DG14" s="15"/>
      <c r="DH14" s="15"/>
      <c r="DI14" s="15">
        <f t="shared" si="9"/>
        <v>0</v>
      </c>
      <c r="DJ14" s="15">
        <f t="shared" si="9"/>
        <v>0</v>
      </c>
      <c r="DK14" s="15"/>
      <c r="DL14" s="15">
        <f t="shared" si="7"/>
        <v>0</v>
      </c>
      <c r="DM14" s="15"/>
      <c r="DN14" s="15"/>
      <c r="DO14" s="15"/>
      <c r="DP14" s="15"/>
      <c r="DQ14" s="15"/>
      <c r="DR14" s="15"/>
      <c r="DS14" s="15"/>
      <c r="DT14" s="15"/>
      <c r="DU14" s="16">
        <f t="shared" si="10"/>
        <v>75</v>
      </c>
      <c r="DV14" s="16">
        <f t="shared" si="10"/>
        <v>7852706.46</v>
      </c>
      <c r="DW14" s="17">
        <f t="shared" si="11"/>
        <v>75</v>
      </c>
      <c r="DX14" s="17">
        <f t="shared" si="11"/>
        <v>7852706.46</v>
      </c>
      <c r="DY14" s="15">
        <f t="shared" si="12"/>
        <v>0</v>
      </c>
      <c r="DZ14" s="15">
        <f t="shared" si="12"/>
        <v>0</v>
      </c>
      <c r="EA14" s="18">
        <f t="shared" si="13"/>
        <v>0</v>
      </c>
      <c r="EB14" s="18">
        <f t="shared" si="13"/>
        <v>0</v>
      </c>
      <c r="EC14" s="18">
        <f t="shared" si="14"/>
        <v>75</v>
      </c>
      <c r="ED14" s="18">
        <f t="shared" si="15"/>
        <v>0</v>
      </c>
    </row>
    <row r="15" spans="1:134" s="19" customFormat="1" ht="15.75" x14ac:dyDescent="0.25">
      <c r="A15" s="60" t="s">
        <v>47</v>
      </c>
      <c r="B15" s="9" t="s">
        <v>48</v>
      </c>
      <c r="C15" s="10">
        <v>1.6060000000000001</v>
      </c>
      <c r="D15" s="11">
        <v>143254</v>
      </c>
      <c r="E15" s="12">
        <v>0.3</v>
      </c>
      <c r="F15" s="11">
        <f t="shared" si="17"/>
        <v>100277.8</v>
      </c>
      <c r="G15" s="11">
        <f t="shared" si="18"/>
        <v>42976.2</v>
      </c>
      <c r="H15" s="11">
        <f t="shared" si="19"/>
        <v>169297.5772</v>
      </c>
      <c r="I15" s="11" t="e">
        <f>H15/#REF!</f>
        <v>#REF!</v>
      </c>
      <c r="J15" s="13"/>
      <c r="K15" s="14"/>
      <c r="L15" s="14"/>
      <c r="M15" s="15">
        <f t="shared" si="20"/>
        <v>0</v>
      </c>
      <c r="N15" s="15">
        <f t="shared" si="20"/>
        <v>0</v>
      </c>
      <c r="O15" s="15"/>
      <c r="P15" s="15">
        <f t="shared" si="1"/>
        <v>0</v>
      </c>
      <c r="Q15" s="15"/>
      <c r="R15" s="15">
        <f t="shared" si="21"/>
        <v>0</v>
      </c>
      <c r="S15" s="15">
        <v>120</v>
      </c>
      <c r="T15" s="14">
        <v>114</v>
      </c>
      <c r="U15" s="14">
        <f>T15/8*12</f>
        <v>171</v>
      </c>
      <c r="V15" s="15">
        <f t="shared" si="22"/>
        <v>102</v>
      </c>
      <c r="W15" s="15">
        <f t="shared" si="22"/>
        <v>17268352.874400001</v>
      </c>
      <c r="X15" s="15">
        <v>102</v>
      </c>
      <c r="Y15" s="15">
        <f t="shared" si="3"/>
        <v>17268352.874400001</v>
      </c>
      <c r="Z15" s="15"/>
      <c r="AA15" s="15"/>
      <c r="AB15" s="15"/>
      <c r="AC15" s="15"/>
      <c r="AD15" s="15"/>
      <c r="AE15" s="15">
        <f t="shared" si="23"/>
        <v>0</v>
      </c>
      <c r="AF15" s="15"/>
      <c r="AG15" s="15"/>
      <c r="AH15" s="15">
        <f t="shared" si="16"/>
        <v>0</v>
      </c>
      <c r="AI15" s="15"/>
      <c r="AJ15" s="15"/>
      <c r="AK15" s="15"/>
      <c r="AL15" s="15"/>
      <c r="AM15" s="15"/>
      <c r="AN15" s="15"/>
      <c r="AO15" s="15"/>
      <c r="AP15" s="15"/>
      <c r="AQ15" s="15"/>
      <c r="AR15" s="15"/>
      <c r="AS15" s="15"/>
      <c r="AT15" s="15"/>
      <c r="AU15" s="15"/>
      <c r="AV15" s="15"/>
      <c r="AW15" s="15">
        <f t="shared" si="24"/>
        <v>0</v>
      </c>
      <c r="AX15" s="15">
        <f t="shared" si="24"/>
        <v>0</v>
      </c>
      <c r="AY15" s="46"/>
      <c r="AZ15" s="15">
        <f t="shared" si="5"/>
        <v>0</v>
      </c>
      <c r="BA15" s="15"/>
      <c r="BB15" s="15"/>
      <c r="BC15" s="15"/>
      <c r="BD15" s="15"/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/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/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/>
      <c r="CU15" s="15"/>
      <c r="CV15" s="15"/>
      <c r="CW15" s="15"/>
      <c r="CX15" s="15"/>
      <c r="CY15" s="15"/>
      <c r="CZ15" s="15">
        <f t="shared" si="8"/>
        <v>0</v>
      </c>
      <c r="DA15" s="15">
        <f t="shared" si="8"/>
        <v>0</v>
      </c>
      <c r="DB15" s="15"/>
      <c r="DC15" s="15">
        <f t="shared" si="6"/>
        <v>0</v>
      </c>
      <c r="DD15" s="15"/>
      <c r="DE15" s="15"/>
      <c r="DF15" s="15"/>
      <c r="DG15" s="15"/>
      <c r="DH15" s="15"/>
      <c r="DI15" s="15">
        <f t="shared" si="9"/>
        <v>0</v>
      </c>
      <c r="DJ15" s="15">
        <f t="shared" si="9"/>
        <v>0</v>
      </c>
      <c r="DK15" s="15"/>
      <c r="DL15" s="15">
        <f t="shared" si="7"/>
        <v>0</v>
      </c>
      <c r="DM15" s="15"/>
      <c r="DN15" s="15"/>
      <c r="DO15" s="15"/>
      <c r="DP15" s="15"/>
      <c r="DQ15" s="15"/>
      <c r="DR15" s="15"/>
      <c r="DS15" s="15"/>
      <c r="DT15" s="15"/>
      <c r="DU15" s="16">
        <f t="shared" si="10"/>
        <v>102</v>
      </c>
      <c r="DV15" s="16">
        <f t="shared" si="10"/>
        <v>17268352.874400001</v>
      </c>
      <c r="DW15" s="17">
        <f t="shared" si="11"/>
        <v>102</v>
      </c>
      <c r="DX15" s="17">
        <f t="shared" si="11"/>
        <v>17268352.874400001</v>
      </c>
      <c r="DY15" s="15">
        <f t="shared" si="12"/>
        <v>0</v>
      </c>
      <c r="DZ15" s="15">
        <f t="shared" si="12"/>
        <v>0</v>
      </c>
      <c r="EA15" s="18">
        <f t="shared" si="13"/>
        <v>0</v>
      </c>
      <c r="EB15" s="18">
        <f t="shared" si="13"/>
        <v>0</v>
      </c>
      <c r="EC15" s="18">
        <f t="shared" si="14"/>
        <v>102</v>
      </c>
      <c r="ED15" s="18">
        <f t="shared" si="15"/>
        <v>0</v>
      </c>
    </row>
    <row r="16" spans="1:134" s="19" customFormat="1" ht="15.75" x14ac:dyDescent="0.25">
      <c r="A16" s="50"/>
      <c r="B16" s="9" t="s">
        <v>49</v>
      </c>
      <c r="C16" s="10">
        <v>1.6060000000000001</v>
      </c>
      <c r="D16" s="11">
        <v>141904</v>
      </c>
      <c r="E16" s="12">
        <v>0.15</v>
      </c>
      <c r="F16" s="11">
        <f t="shared" si="17"/>
        <v>120618.4</v>
      </c>
      <c r="G16" s="11">
        <f>D16*E16</f>
        <v>21285.599999999999</v>
      </c>
      <c r="H16" s="11">
        <f>F16+G16*C16</f>
        <v>154803.0736</v>
      </c>
      <c r="I16" s="11" t="e">
        <f>H16/#REF!</f>
        <v>#REF!</v>
      </c>
      <c r="J16" s="13"/>
      <c r="K16" s="14"/>
      <c r="L16" s="14"/>
      <c r="M16" s="15">
        <f t="shared" si="20"/>
        <v>0</v>
      </c>
      <c r="N16" s="15">
        <f t="shared" si="20"/>
        <v>0</v>
      </c>
      <c r="O16" s="15"/>
      <c r="P16" s="15">
        <f t="shared" si="1"/>
        <v>0</v>
      </c>
      <c r="Q16" s="15"/>
      <c r="R16" s="15">
        <f t="shared" si="21"/>
        <v>0</v>
      </c>
      <c r="S16" s="15">
        <v>8</v>
      </c>
      <c r="T16" s="14">
        <v>13</v>
      </c>
      <c r="U16" s="14">
        <f>T16/8*12</f>
        <v>19.5</v>
      </c>
      <c r="V16" s="15">
        <f t="shared" si="22"/>
        <v>13</v>
      </c>
      <c r="W16" s="15">
        <f t="shared" si="22"/>
        <v>2012439.9568</v>
      </c>
      <c r="X16" s="15">
        <v>13</v>
      </c>
      <c r="Y16" s="15">
        <f t="shared" si="3"/>
        <v>2012439.9568</v>
      </c>
      <c r="Z16" s="15"/>
      <c r="AA16" s="15"/>
      <c r="AB16" s="15"/>
      <c r="AC16" s="15"/>
      <c r="AD16" s="15"/>
      <c r="AE16" s="15">
        <f t="shared" si="23"/>
        <v>0</v>
      </c>
      <c r="AF16" s="15"/>
      <c r="AG16" s="15"/>
      <c r="AH16" s="15">
        <f t="shared" si="16"/>
        <v>0</v>
      </c>
      <c r="AI16" s="22"/>
      <c r="AJ16" s="15"/>
      <c r="AK16" s="15"/>
      <c r="AL16" s="15"/>
      <c r="AM16" s="15"/>
      <c r="AN16" s="15"/>
      <c r="AO16" s="15"/>
      <c r="AP16" s="15"/>
      <c r="AQ16" s="15"/>
      <c r="AR16" s="15"/>
      <c r="AS16" s="15"/>
      <c r="AT16" s="15"/>
      <c r="AU16" s="15"/>
      <c r="AV16" s="15"/>
      <c r="AW16" s="15">
        <f t="shared" si="24"/>
        <v>0</v>
      </c>
      <c r="AX16" s="15">
        <f t="shared" si="24"/>
        <v>0</v>
      </c>
      <c r="AY16" s="46"/>
      <c r="AZ16" s="15">
        <f t="shared" si="5"/>
        <v>0</v>
      </c>
      <c r="BA16" s="15"/>
      <c r="BB16" s="15"/>
      <c r="BC16" s="15"/>
      <c r="BD16" s="15"/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/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/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/>
      <c r="CU16" s="15"/>
      <c r="CV16" s="15"/>
      <c r="CW16" s="15"/>
      <c r="CX16" s="15"/>
      <c r="CY16" s="15"/>
      <c r="CZ16" s="15">
        <f t="shared" si="8"/>
        <v>0</v>
      </c>
      <c r="DA16" s="15">
        <f t="shared" si="8"/>
        <v>0</v>
      </c>
      <c r="DB16" s="15"/>
      <c r="DC16" s="15">
        <f t="shared" si="6"/>
        <v>0</v>
      </c>
      <c r="DD16" s="15"/>
      <c r="DE16" s="15"/>
      <c r="DF16" s="15"/>
      <c r="DG16" s="15"/>
      <c r="DH16" s="15"/>
      <c r="DI16" s="15">
        <f t="shared" si="9"/>
        <v>0</v>
      </c>
      <c r="DJ16" s="15">
        <f t="shared" si="9"/>
        <v>0</v>
      </c>
      <c r="DK16" s="15"/>
      <c r="DL16" s="15">
        <f t="shared" si="7"/>
        <v>0</v>
      </c>
      <c r="DM16" s="15"/>
      <c r="DN16" s="15"/>
      <c r="DO16" s="15"/>
      <c r="DP16" s="15"/>
      <c r="DQ16" s="15"/>
      <c r="DR16" s="15"/>
      <c r="DS16" s="15"/>
      <c r="DT16" s="15"/>
      <c r="DU16" s="16">
        <f t="shared" si="10"/>
        <v>13</v>
      </c>
      <c r="DV16" s="16">
        <f t="shared" si="10"/>
        <v>2012439.9568</v>
      </c>
      <c r="DW16" s="17">
        <f t="shared" si="11"/>
        <v>13</v>
      </c>
      <c r="DX16" s="17">
        <f t="shared" si="11"/>
        <v>2012439.9568</v>
      </c>
      <c r="DY16" s="15">
        <f t="shared" si="12"/>
        <v>0</v>
      </c>
      <c r="DZ16" s="15">
        <f t="shared" si="12"/>
        <v>0</v>
      </c>
      <c r="EA16" s="18">
        <f t="shared" si="13"/>
        <v>0</v>
      </c>
      <c r="EB16" s="18">
        <f t="shared" si="13"/>
        <v>0</v>
      </c>
      <c r="EC16" s="18">
        <f t="shared" si="14"/>
        <v>13</v>
      </c>
      <c r="ED16" s="18">
        <f t="shared" si="15"/>
        <v>0</v>
      </c>
    </row>
    <row r="17" spans="1:134" s="19" customFormat="1" ht="15.75" x14ac:dyDescent="0.25">
      <c r="A17" s="51"/>
      <c r="B17" s="9" t="s">
        <v>50</v>
      </c>
      <c r="C17" s="10">
        <v>1.6060000000000001</v>
      </c>
      <c r="D17" s="11">
        <v>204013</v>
      </c>
      <c r="E17" s="12">
        <v>0.15</v>
      </c>
      <c r="F17" s="11">
        <f>D17-G17</f>
        <v>173411.05</v>
      </c>
      <c r="G17" s="11">
        <f>D17*E17</f>
        <v>30601.949999999997</v>
      </c>
      <c r="H17" s="11">
        <f t="shared" si="19"/>
        <v>222557.78169999999</v>
      </c>
      <c r="I17" s="11"/>
      <c r="J17" s="13"/>
      <c r="K17" s="14"/>
      <c r="L17" s="14"/>
      <c r="M17" s="15">
        <f t="shared" si="20"/>
        <v>0</v>
      </c>
      <c r="N17" s="15">
        <f t="shared" si="20"/>
        <v>0</v>
      </c>
      <c r="O17" s="15"/>
      <c r="P17" s="15">
        <f t="shared" si="1"/>
        <v>0</v>
      </c>
      <c r="Q17" s="15"/>
      <c r="R17" s="15">
        <f t="shared" si="21"/>
        <v>0</v>
      </c>
      <c r="S17" s="15">
        <v>7</v>
      </c>
      <c r="T17" s="14">
        <v>0</v>
      </c>
      <c r="U17" s="14">
        <f>T17/8*12</f>
        <v>0</v>
      </c>
      <c r="V17" s="15">
        <f t="shared" si="22"/>
        <v>9</v>
      </c>
      <c r="W17" s="15">
        <f t="shared" si="22"/>
        <v>2003020.0352999999</v>
      </c>
      <c r="X17" s="15">
        <v>9</v>
      </c>
      <c r="Y17" s="15">
        <f t="shared" si="3"/>
        <v>2003020.0352999999</v>
      </c>
      <c r="Z17" s="15"/>
      <c r="AA17" s="15"/>
      <c r="AB17" s="15"/>
      <c r="AC17" s="15"/>
      <c r="AD17" s="15"/>
      <c r="AE17" s="15">
        <f t="shared" si="23"/>
        <v>0</v>
      </c>
      <c r="AF17" s="15"/>
      <c r="AG17" s="15"/>
      <c r="AH17" s="15">
        <f t="shared" si="16"/>
        <v>0</v>
      </c>
      <c r="AI17" s="22"/>
      <c r="AJ17" s="15"/>
      <c r="AK17" s="15"/>
      <c r="AL17" s="15"/>
      <c r="AM17" s="15"/>
      <c r="AN17" s="15"/>
      <c r="AO17" s="15"/>
      <c r="AP17" s="15"/>
      <c r="AQ17" s="15"/>
      <c r="AR17" s="15"/>
      <c r="AS17" s="15"/>
      <c r="AT17" s="15"/>
      <c r="AU17" s="15"/>
      <c r="AV17" s="15"/>
      <c r="AW17" s="15">
        <f t="shared" si="24"/>
        <v>0</v>
      </c>
      <c r="AX17" s="15">
        <f t="shared" si="24"/>
        <v>0</v>
      </c>
      <c r="AY17" s="46"/>
      <c r="AZ17" s="15">
        <f t="shared" si="5"/>
        <v>0</v>
      </c>
      <c r="BA17" s="15"/>
      <c r="BB17" s="15"/>
      <c r="BC17" s="15"/>
      <c r="BD17" s="15"/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/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>
        <f t="shared" si="8"/>
        <v>0</v>
      </c>
      <c r="DA17" s="15">
        <f t="shared" si="8"/>
        <v>0</v>
      </c>
      <c r="DB17" s="15"/>
      <c r="DC17" s="15">
        <f t="shared" si="6"/>
        <v>0</v>
      </c>
      <c r="DD17" s="15"/>
      <c r="DE17" s="15"/>
      <c r="DF17" s="15"/>
      <c r="DG17" s="15"/>
      <c r="DH17" s="15"/>
      <c r="DI17" s="15">
        <f t="shared" si="9"/>
        <v>0</v>
      </c>
      <c r="DJ17" s="15">
        <f t="shared" si="9"/>
        <v>0</v>
      </c>
      <c r="DK17" s="15"/>
      <c r="DL17" s="15">
        <f t="shared" si="7"/>
        <v>0</v>
      </c>
      <c r="DM17" s="15"/>
      <c r="DN17" s="15"/>
      <c r="DO17" s="15"/>
      <c r="DP17" s="15"/>
      <c r="DQ17" s="15"/>
      <c r="DR17" s="15"/>
      <c r="DS17" s="15"/>
      <c r="DT17" s="15"/>
      <c r="DU17" s="16">
        <f t="shared" si="10"/>
        <v>9</v>
      </c>
      <c r="DV17" s="16">
        <f t="shared" si="10"/>
        <v>2003020.0352999999</v>
      </c>
      <c r="DW17" s="17">
        <f t="shared" si="11"/>
        <v>9</v>
      </c>
      <c r="DX17" s="17">
        <f t="shared" si="11"/>
        <v>2003020.0352999999</v>
      </c>
      <c r="DY17" s="15">
        <f t="shared" si="12"/>
        <v>0</v>
      </c>
      <c r="DZ17" s="15">
        <f t="shared" si="12"/>
        <v>0</v>
      </c>
      <c r="EA17" s="18">
        <f t="shared" si="13"/>
        <v>0</v>
      </c>
      <c r="EB17" s="18">
        <f t="shared" si="13"/>
        <v>0</v>
      </c>
      <c r="EC17" s="18">
        <f t="shared" si="14"/>
        <v>9</v>
      </c>
      <c r="ED17" s="18">
        <f t="shared" si="15"/>
        <v>0</v>
      </c>
    </row>
    <row r="18" spans="1:134" s="19" customFormat="1" ht="15.75" x14ac:dyDescent="0.25">
      <c r="A18" s="49" t="s">
        <v>51</v>
      </c>
      <c r="B18" s="9" t="s">
        <v>52</v>
      </c>
      <c r="C18" s="10">
        <v>1.6060000000000001</v>
      </c>
      <c r="D18" s="11">
        <v>221653</v>
      </c>
      <c r="E18" s="12">
        <v>0.15</v>
      </c>
      <c r="F18" s="11">
        <f t="shared" si="17"/>
        <v>188405.05</v>
      </c>
      <c r="G18" s="11">
        <f t="shared" si="18"/>
        <v>33247.949999999997</v>
      </c>
      <c r="H18" s="11">
        <f t="shared" si="19"/>
        <v>241801.25769999999</v>
      </c>
      <c r="I18" s="11" t="e">
        <f>H18/#REF!</f>
        <v>#REF!</v>
      </c>
      <c r="J18" s="13"/>
      <c r="K18" s="14"/>
      <c r="L18" s="14"/>
      <c r="M18" s="15">
        <f t="shared" si="20"/>
        <v>0</v>
      </c>
      <c r="N18" s="15">
        <f t="shared" si="20"/>
        <v>0</v>
      </c>
      <c r="O18" s="15"/>
      <c r="P18" s="15">
        <f t="shared" si="1"/>
        <v>0</v>
      </c>
      <c r="Q18" s="15"/>
      <c r="R18" s="15">
        <f t="shared" si="21"/>
        <v>0</v>
      </c>
      <c r="S18" s="13"/>
      <c r="T18" s="14"/>
      <c r="U18" s="14"/>
      <c r="V18" s="15">
        <f t="shared" si="22"/>
        <v>0</v>
      </c>
      <c r="W18" s="15">
        <f t="shared" si="22"/>
        <v>0</v>
      </c>
      <c r="X18" s="15"/>
      <c r="Y18" s="15">
        <f t="shared" si="3"/>
        <v>0</v>
      </c>
      <c r="Z18" s="15"/>
      <c r="AA18" s="15"/>
      <c r="AB18" s="15">
        <v>40</v>
      </c>
      <c r="AC18" s="15">
        <v>27</v>
      </c>
      <c r="AD18" s="15">
        <f>AC18/8*12</f>
        <v>40.5</v>
      </c>
      <c r="AE18" s="15">
        <f t="shared" si="23"/>
        <v>45</v>
      </c>
      <c r="AF18" s="15">
        <f>AH18+AJ18</f>
        <v>10881056.5965</v>
      </c>
      <c r="AG18" s="15">
        <v>45</v>
      </c>
      <c r="AH18" s="15">
        <f t="shared" si="16"/>
        <v>10881056.5965</v>
      </c>
      <c r="AI18" s="22"/>
      <c r="AJ18" s="15"/>
      <c r="AK18" s="15"/>
      <c r="AL18" s="15"/>
      <c r="AM18" s="15"/>
      <c r="AN18" s="15"/>
      <c r="AO18" s="15"/>
      <c r="AP18" s="15"/>
      <c r="AQ18" s="15"/>
      <c r="AR18" s="15"/>
      <c r="AS18" s="15"/>
      <c r="AT18" s="15"/>
      <c r="AU18" s="15"/>
      <c r="AV18" s="15"/>
      <c r="AW18" s="15">
        <f t="shared" si="24"/>
        <v>0</v>
      </c>
      <c r="AX18" s="15">
        <f t="shared" si="24"/>
        <v>0</v>
      </c>
      <c r="AY18" s="46"/>
      <c r="AZ18" s="15">
        <f t="shared" si="5"/>
        <v>0</v>
      </c>
      <c r="BA18" s="15"/>
      <c r="BB18" s="15"/>
      <c r="BC18" s="15"/>
      <c r="BD18" s="15"/>
      <c r="BE18" s="15"/>
      <c r="BF18" s="15"/>
      <c r="BG18" s="15"/>
      <c r="BH18" s="15"/>
      <c r="BI18" s="15"/>
      <c r="BJ18" s="22"/>
      <c r="BK18" s="15"/>
      <c r="BL18" s="15"/>
      <c r="BM18" s="15"/>
      <c r="BN18" s="15"/>
      <c r="BO18" s="15"/>
      <c r="BP18" s="15"/>
      <c r="BQ18" s="15"/>
      <c r="BR18" s="15"/>
      <c r="BS18" s="15"/>
      <c r="BT18" s="15"/>
      <c r="BU18" s="15"/>
      <c r="BV18" s="15"/>
      <c r="BW18" s="15"/>
      <c r="BX18" s="15"/>
      <c r="BY18" s="15"/>
      <c r="BZ18" s="15"/>
      <c r="CA18" s="15"/>
      <c r="CB18" s="15"/>
      <c r="CC18" s="15"/>
      <c r="CD18" s="15"/>
      <c r="CE18" s="15"/>
      <c r="CF18" s="15"/>
      <c r="CG18" s="15"/>
      <c r="CH18" s="15"/>
      <c r="CI18" s="15"/>
      <c r="CJ18" s="15"/>
      <c r="CK18" s="15"/>
      <c r="CL18" s="15"/>
      <c r="CM18" s="15"/>
      <c r="CN18" s="15"/>
      <c r="CO18" s="15"/>
      <c r="CP18" s="15"/>
      <c r="CQ18" s="15"/>
      <c r="CR18" s="15"/>
      <c r="CS18" s="15"/>
      <c r="CT18" s="15"/>
      <c r="CU18" s="15"/>
      <c r="CV18" s="15"/>
      <c r="CW18" s="15"/>
      <c r="CX18" s="15"/>
      <c r="CY18" s="15"/>
      <c r="CZ18" s="15">
        <f t="shared" si="8"/>
        <v>0</v>
      </c>
      <c r="DA18" s="15">
        <f t="shared" si="8"/>
        <v>0</v>
      </c>
      <c r="DB18" s="15"/>
      <c r="DC18" s="15">
        <f t="shared" si="6"/>
        <v>0</v>
      </c>
      <c r="DD18" s="15"/>
      <c r="DE18" s="15"/>
      <c r="DF18" s="15"/>
      <c r="DG18" s="15"/>
      <c r="DH18" s="15"/>
      <c r="DI18" s="15">
        <f t="shared" si="9"/>
        <v>0</v>
      </c>
      <c r="DJ18" s="15">
        <f t="shared" si="9"/>
        <v>0</v>
      </c>
      <c r="DK18" s="15"/>
      <c r="DL18" s="15">
        <f t="shared" si="7"/>
        <v>0</v>
      </c>
      <c r="DM18" s="15"/>
      <c r="DN18" s="15"/>
      <c r="DO18" s="15"/>
      <c r="DP18" s="15"/>
      <c r="DQ18" s="15"/>
      <c r="DR18" s="15"/>
      <c r="DS18" s="15"/>
      <c r="DT18" s="15"/>
      <c r="DU18" s="16">
        <f t="shared" si="10"/>
        <v>45</v>
      </c>
      <c r="DV18" s="16">
        <f t="shared" si="10"/>
        <v>10881056.5965</v>
      </c>
      <c r="DW18" s="17">
        <f t="shared" si="11"/>
        <v>45</v>
      </c>
      <c r="DX18" s="17">
        <f t="shared" si="11"/>
        <v>10881056.5965</v>
      </c>
      <c r="DY18" s="15">
        <f t="shared" si="12"/>
        <v>0</v>
      </c>
      <c r="DZ18" s="15">
        <f t="shared" si="12"/>
        <v>0</v>
      </c>
      <c r="EA18" s="18">
        <f t="shared" si="13"/>
        <v>0</v>
      </c>
      <c r="EB18" s="18">
        <f t="shared" si="13"/>
        <v>0</v>
      </c>
      <c r="EC18" s="18">
        <f t="shared" si="14"/>
        <v>45</v>
      </c>
      <c r="ED18" s="18">
        <f t="shared" si="15"/>
        <v>0</v>
      </c>
    </row>
    <row r="19" spans="1:134" s="19" customFormat="1" ht="15.75" x14ac:dyDescent="0.25">
      <c r="A19" s="51"/>
      <c r="B19" s="9" t="s">
        <v>53</v>
      </c>
      <c r="C19" s="10">
        <v>1.6060000000000001</v>
      </c>
      <c r="D19" s="11">
        <v>324777</v>
      </c>
      <c r="E19" s="12">
        <v>0.15</v>
      </c>
      <c r="F19" s="11">
        <f t="shared" si="17"/>
        <v>276060.45</v>
      </c>
      <c r="G19" s="11">
        <f t="shared" si="18"/>
        <v>48716.549999999996</v>
      </c>
      <c r="H19" s="11">
        <f t="shared" si="19"/>
        <v>354299.22930000001</v>
      </c>
      <c r="I19" s="11" t="e">
        <f>H19/#REF!</f>
        <v>#REF!</v>
      </c>
      <c r="J19" s="13"/>
      <c r="K19" s="14"/>
      <c r="L19" s="14"/>
      <c r="M19" s="15">
        <f t="shared" si="20"/>
        <v>0</v>
      </c>
      <c r="N19" s="15">
        <f t="shared" si="20"/>
        <v>0</v>
      </c>
      <c r="O19" s="15"/>
      <c r="P19" s="15">
        <f t="shared" si="1"/>
        <v>0</v>
      </c>
      <c r="Q19" s="15"/>
      <c r="R19" s="15">
        <f t="shared" si="21"/>
        <v>0</v>
      </c>
      <c r="S19" s="13"/>
      <c r="T19" s="14"/>
      <c r="U19" s="14"/>
      <c r="V19" s="15">
        <f t="shared" si="22"/>
        <v>0</v>
      </c>
      <c r="W19" s="15">
        <f t="shared" si="22"/>
        <v>0</v>
      </c>
      <c r="X19" s="15"/>
      <c r="Y19" s="15">
        <f t="shared" si="3"/>
        <v>0</v>
      </c>
      <c r="Z19" s="15"/>
      <c r="AA19" s="15"/>
      <c r="AB19" s="15">
        <v>20</v>
      </c>
      <c r="AC19" s="15">
        <v>12</v>
      </c>
      <c r="AD19" s="15">
        <f>AC19/8*12</f>
        <v>18</v>
      </c>
      <c r="AE19" s="15">
        <f t="shared" si="23"/>
        <v>0</v>
      </c>
      <c r="AF19" s="15">
        <f>AH19+AJ19</f>
        <v>0</v>
      </c>
      <c r="AG19" s="15"/>
      <c r="AH19" s="15">
        <f t="shared" si="16"/>
        <v>0</v>
      </c>
      <c r="AI19" s="22"/>
      <c r="AJ19" s="15"/>
      <c r="AK19" s="15"/>
      <c r="AL19" s="15"/>
      <c r="AM19" s="15"/>
      <c r="AN19" s="15"/>
      <c r="AO19" s="15"/>
      <c r="AP19" s="15"/>
      <c r="AQ19" s="15"/>
      <c r="AR19" s="15"/>
      <c r="AS19" s="15"/>
      <c r="AT19" s="15"/>
      <c r="AU19" s="15"/>
      <c r="AV19" s="15"/>
      <c r="AW19" s="15">
        <f t="shared" si="24"/>
        <v>0</v>
      </c>
      <c r="AX19" s="15">
        <f t="shared" si="24"/>
        <v>0</v>
      </c>
      <c r="AY19" s="46"/>
      <c r="AZ19" s="15">
        <f t="shared" si="5"/>
        <v>0</v>
      </c>
      <c r="BA19" s="15"/>
      <c r="BB19" s="15"/>
      <c r="BC19" s="15"/>
      <c r="BD19" s="15"/>
      <c r="BE19" s="15"/>
      <c r="BF19" s="15"/>
      <c r="BG19" s="15"/>
      <c r="BH19" s="15"/>
      <c r="BI19" s="15"/>
      <c r="BJ19" s="22"/>
      <c r="BK19" s="15"/>
      <c r="BL19" s="15"/>
      <c r="BM19" s="15"/>
      <c r="BN19" s="15"/>
      <c r="BO19" s="15"/>
      <c r="BP19" s="15"/>
      <c r="BQ19" s="15"/>
      <c r="BR19" s="15"/>
      <c r="BS19" s="15"/>
      <c r="BT19" s="15"/>
      <c r="BU19" s="15"/>
      <c r="BV19" s="15"/>
      <c r="BW19" s="15"/>
      <c r="BX19" s="15"/>
      <c r="BY19" s="15"/>
      <c r="BZ19" s="15"/>
      <c r="CA19" s="15"/>
      <c r="CB19" s="15"/>
      <c r="CC19" s="15"/>
      <c r="CD19" s="15"/>
      <c r="CE19" s="15"/>
      <c r="CF19" s="15"/>
      <c r="CG19" s="15"/>
      <c r="CH19" s="15"/>
      <c r="CI19" s="15"/>
      <c r="CJ19" s="15"/>
      <c r="CK19" s="15"/>
      <c r="CL19" s="15"/>
      <c r="CM19" s="15"/>
      <c r="CN19" s="15"/>
      <c r="CO19" s="15"/>
      <c r="CP19" s="15"/>
      <c r="CQ19" s="15"/>
      <c r="CR19" s="15"/>
      <c r="CS19" s="15"/>
      <c r="CT19" s="15"/>
      <c r="CU19" s="15"/>
      <c r="CV19" s="15"/>
      <c r="CW19" s="15"/>
      <c r="CX19" s="15"/>
      <c r="CY19" s="15"/>
      <c r="CZ19" s="15">
        <f t="shared" si="8"/>
        <v>0</v>
      </c>
      <c r="DA19" s="15">
        <f t="shared" si="8"/>
        <v>0</v>
      </c>
      <c r="DB19" s="15"/>
      <c r="DC19" s="15">
        <f t="shared" si="6"/>
        <v>0</v>
      </c>
      <c r="DD19" s="15"/>
      <c r="DE19" s="15"/>
      <c r="DF19" s="15"/>
      <c r="DG19" s="15"/>
      <c r="DH19" s="15"/>
      <c r="DI19" s="15">
        <f t="shared" si="9"/>
        <v>0</v>
      </c>
      <c r="DJ19" s="15">
        <f t="shared" si="9"/>
        <v>0</v>
      </c>
      <c r="DK19" s="15"/>
      <c r="DL19" s="15">
        <f t="shared" si="7"/>
        <v>0</v>
      </c>
      <c r="DM19" s="15"/>
      <c r="DN19" s="15"/>
      <c r="DO19" s="15"/>
      <c r="DP19" s="15"/>
      <c r="DQ19" s="15"/>
      <c r="DR19" s="15"/>
      <c r="DS19" s="15"/>
      <c r="DT19" s="15"/>
      <c r="DU19" s="16">
        <f t="shared" si="10"/>
        <v>0</v>
      </c>
      <c r="DV19" s="16">
        <f t="shared" si="10"/>
        <v>0</v>
      </c>
      <c r="DW19" s="17">
        <f t="shared" si="11"/>
        <v>0</v>
      </c>
      <c r="DX19" s="17">
        <f t="shared" si="11"/>
        <v>0</v>
      </c>
      <c r="DY19" s="15">
        <f t="shared" si="12"/>
        <v>0</v>
      </c>
      <c r="DZ19" s="15">
        <f t="shared" si="12"/>
        <v>0</v>
      </c>
      <c r="EA19" s="18">
        <f t="shared" si="13"/>
        <v>0</v>
      </c>
      <c r="EB19" s="18">
        <f t="shared" si="13"/>
        <v>0</v>
      </c>
      <c r="EC19" s="18">
        <f t="shared" si="14"/>
        <v>0</v>
      </c>
      <c r="ED19" s="18">
        <f t="shared" si="15"/>
        <v>0</v>
      </c>
    </row>
    <row r="20" spans="1:134" s="19" customFormat="1" ht="15.75" x14ac:dyDescent="0.25">
      <c r="A20" s="49" t="s">
        <v>54</v>
      </c>
      <c r="B20" s="9" t="s">
        <v>55</v>
      </c>
      <c r="C20" s="10">
        <v>1.6060000000000001</v>
      </c>
      <c r="D20" s="11">
        <v>112058</v>
      </c>
      <c r="E20" s="12">
        <v>0.3</v>
      </c>
      <c r="F20" s="11">
        <f>D20-G20</f>
        <v>78440.600000000006</v>
      </c>
      <c r="G20" s="11">
        <f>D20*E20</f>
        <v>33617.4</v>
      </c>
      <c r="H20" s="11">
        <f>F20+G20*C20</f>
        <v>132430.14440000002</v>
      </c>
      <c r="I20" s="11" t="e">
        <f>H20/#REF!</f>
        <v>#REF!</v>
      </c>
      <c r="J20" s="13"/>
      <c r="K20" s="14"/>
      <c r="L20" s="14"/>
      <c r="M20" s="15">
        <f>O20+Q20</f>
        <v>0</v>
      </c>
      <c r="N20" s="15">
        <f>P20+R20</f>
        <v>0</v>
      </c>
      <c r="O20" s="15"/>
      <c r="P20" s="15">
        <f t="shared" si="1"/>
        <v>0</v>
      </c>
      <c r="Q20" s="15"/>
      <c r="R20" s="15">
        <f t="shared" si="21"/>
        <v>0</v>
      </c>
      <c r="S20" s="13"/>
      <c r="T20" s="14"/>
      <c r="U20" s="14"/>
      <c r="V20" s="15">
        <f>X20+Z20</f>
        <v>0</v>
      </c>
      <c r="W20" s="15">
        <f>Y20+AA20</f>
        <v>0</v>
      </c>
      <c r="X20" s="15"/>
      <c r="Y20" s="15">
        <f t="shared" si="3"/>
        <v>0</v>
      </c>
      <c r="Z20" s="15"/>
      <c r="AA20" s="15"/>
      <c r="AB20" s="15"/>
      <c r="AC20" s="15"/>
      <c r="AD20" s="15"/>
      <c r="AE20" s="15"/>
      <c r="AF20" s="15">
        <f>AH20+AJ20</f>
        <v>0</v>
      </c>
      <c r="AG20" s="15"/>
      <c r="AH20" s="15">
        <f t="shared" si="16"/>
        <v>0</v>
      </c>
      <c r="AI20" s="15"/>
      <c r="AJ20" s="15"/>
      <c r="AK20" s="15">
        <v>96</v>
      </c>
      <c r="AL20" s="15">
        <v>63</v>
      </c>
      <c r="AM20" s="15">
        <f>AL20/8*12</f>
        <v>94.5</v>
      </c>
      <c r="AN20" s="15">
        <f>AP20+AR20</f>
        <v>100</v>
      </c>
      <c r="AO20" s="15">
        <f>AQ20+AS20</f>
        <v>13243014.440000001</v>
      </c>
      <c r="AP20" s="15">
        <v>100</v>
      </c>
      <c r="AQ20" s="15">
        <f>AP20*H20</f>
        <v>13243014.440000001</v>
      </c>
      <c r="AR20" s="15"/>
      <c r="AS20" s="15"/>
      <c r="AT20" s="15">
        <v>24</v>
      </c>
      <c r="AU20" s="15">
        <v>18</v>
      </c>
      <c r="AV20" s="15">
        <f>AU20/8*12</f>
        <v>27</v>
      </c>
      <c r="AW20" s="15">
        <f>AY20+BA20</f>
        <v>100</v>
      </c>
      <c r="AX20" s="15">
        <f>AZ20+BB20</f>
        <v>13243014.440000001</v>
      </c>
      <c r="AY20" s="47">
        <f>50+50</f>
        <v>100</v>
      </c>
      <c r="AZ20" s="15">
        <f t="shared" si="5"/>
        <v>13243014.440000001</v>
      </c>
      <c r="BA20" s="15"/>
      <c r="BB20" s="15"/>
      <c r="BC20" s="15"/>
      <c r="BD20" s="15"/>
      <c r="BE20" s="15"/>
      <c r="BF20" s="15"/>
      <c r="BG20" s="15"/>
      <c r="BH20" s="15"/>
      <c r="BI20" s="15"/>
      <c r="BJ20" s="15"/>
      <c r="BK20" s="15"/>
      <c r="BL20" s="15">
        <v>2</v>
      </c>
      <c r="BM20" s="15">
        <v>1</v>
      </c>
      <c r="BN20" s="15">
        <f>BM20/8*12</f>
        <v>1.5</v>
      </c>
      <c r="BO20" s="15">
        <f>BQ20+BS20</f>
        <v>2</v>
      </c>
      <c r="BP20" s="15">
        <f>BR20+BT20</f>
        <v>264860.28880000004</v>
      </c>
      <c r="BQ20" s="15">
        <v>2</v>
      </c>
      <c r="BR20" s="15">
        <f t="shared" ref="BR20:BR29" si="25">BQ20*H20</f>
        <v>264860.28880000004</v>
      </c>
      <c r="BS20" s="15"/>
      <c r="BT20" s="15"/>
      <c r="BU20" s="15"/>
      <c r="BV20" s="15"/>
      <c r="BW20" s="15"/>
      <c r="BX20" s="15"/>
      <c r="BY20" s="15"/>
      <c r="BZ20" s="15"/>
      <c r="CA20" s="15"/>
      <c r="CB20" s="15"/>
      <c r="CC20" s="15"/>
      <c r="CD20" s="15"/>
      <c r="CE20" s="15"/>
      <c r="CF20" s="15"/>
      <c r="CG20" s="15"/>
      <c r="CH20" s="15"/>
      <c r="CI20" s="15"/>
      <c r="CJ20" s="15"/>
      <c r="CK20" s="15"/>
      <c r="CL20" s="15"/>
      <c r="CM20" s="15"/>
      <c r="CN20" s="15"/>
      <c r="CO20" s="15"/>
      <c r="CP20" s="15"/>
      <c r="CQ20" s="15"/>
      <c r="CR20" s="15"/>
      <c r="CS20" s="15"/>
      <c r="CT20" s="15"/>
      <c r="CU20" s="15"/>
      <c r="CV20" s="15"/>
      <c r="CW20" s="15"/>
      <c r="CX20" s="15"/>
      <c r="CY20" s="15"/>
      <c r="CZ20" s="15">
        <f t="shared" si="8"/>
        <v>0</v>
      </c>
      <c r="DA20" s="15">
        <f t="shared" si="8"/>
        <v>0</v>
      </c>
      <c r="DB20" s="15"/>
      <c r="DC20" s="15">
        <f t="shared" si="6"/>
        <v>0</v>
      </c>
      <c r="DD20" s="15"/>
      <c r="DE20" s="15"/>
      <c r="DF20" s="15"/>
      <c r="DG20" s="15"/>
      <c r="DH20" s="15"/>
      <c r="DI20" s="15">
        <f t="shared" si="9"/>
        <v>0</v>
      </c>
      <c r="DJ20" s="15">
        <f t="shared" si="9"/>
        <v>0</v>
      </c>
      <c r="DK20" s="15"/>
      <c r="DL20" s="15">
        <f t="shared" si="7"/>
        <v>0</v>
      </c>
      <c r="DM20" s="15"/>
      <c r="DN20" s="15"/>
      <c r="DO20" s="15"/>
      <c r="DP20" s="15"/>
      <c r="DQ20" s="15">
        <v>40</v>
      </c>
      <c r="DR20" s="15">
        <f>DQ20*H20</f>
        <v>5297205.7760000005</v>
      </c>
      <c r="DS20" s="15"/>
      <c r="DT20" s="15"/>
      <c r="DU20" s="16">
        <f t="shared" si="10"/>
        <v>242</v>
      </c>
      <c r="DV20" s="16">
        <f t="shared" si="10"/>
        <v>32048094.944800004</v>
      </c>
      <c r="DW20" s="17">
        <f t="shared" si="11"/>
        <v>242</v>
      </c>
      <c r="DX20" s="17">
        <f t="shared" si="11"/>
        <v>32048094.944800004</v>
      </c>
      <c r="DY20" s="15">
        <f t="shared" si="12"/>
        <v>0</v>
      </c>
      <c r="DZ20" s="15">
        <f t="shared" si="12"/>
        <v>0</v>
      </c>
      <c r="EA20" s="18">
        <f t="shared" si="13"/>
        <v>0</v>
      </c>
      <c r="EB20" s="18">
        <f t="shared" si="13"/>
        <v>0</v>
      </c>
      <c r="EC20" s="18">
        <f t="shared" si="14"/>
        <v>242</v>
      </c>
      <c r="ED20" s="18">
        <f t="shared" si="15"/>
        <v>0</v>
      </c>
    </row>
    <row r="21" spans="1:134" s="19" customFormat="1" ht="15.75" x14ac:dyDescent="0.25">
      <c r="A21" s="51"/>
      <c r="B21" s="9" t="s">
        <v>56</v>
      </c>
      <c r="C21" s="10">
        <v>1.6060000000000001</v>
      </c>
      <c r="D21" s="11">
        <v>117683</v>
      </c>
      <c r="E21" s="12">
        <v>0.3</v>
      </c>
      <c r="F21" s="11">
        <f>D21-G21</f>
        <v>82378.100000000006</v>
      </c>
      <c r="G21" s="11">
        <f>D21*E21</f>
        <v>35304.9</v>
      </c>
      <c r="H21" s="11">
        <f>F21+G21*C21</f>
        <v>139077.76940000002</v>
      </c>
      <c r="I21" s="11"/>
      <c r="J21" s="13">
        <v>47</v>
      </c>
      <c r="K21" s="14">
        <v>27</v>
      </c>
      <c r="L21" s="14">
        <f>K21/8*12</f>
        <v>40.5</v>
      </c>
      <c r="M21" s="15">
        <f>O21+Q21</f>
        <v>32</v>
      </c>
      <c r="N21" s="15">
        <f>P21+R21</f>
        <v>4450488.6208000006</v>
      </c>
      <c r="O21" s="15">
        <v>32</v>
      </c>
      <c r="P21" s="15">
        <f t="shared" si="1"/>
        <v>4450488.6208000006</v>
      </c>
      <c r="Q21" s="15"/>
      <c r="R21" s="15">
        <f t="shared" si="21"/>
        <v>0</v>
      </c>
      <c r="S21" s="13"/>
      <c r="T21" s="14"/>
      <c r="U21" s="14"/>
      <c r="V21" s="15">
        <f>X21+Z21</f>
        <v>0</v>
      </c>
      <c r="W21" s="15">
        <f>Y21+AA21</f>
        <v>0</v>
      </c>
      <c r="X21" s="15"/>
      <c r="Y21" s="15">
        <f t="shared" si="3"/>
        <v>0</v>
      </c>
      <c r="Z21" s="15"/>
      <c r="AA21" s="15"/>
      <c r="AB21" s="15"/>
      <c r="AC21" s="15"/>
      <c r="AD21" s="15"/>
      <c r="AE21" s="15"/>
      <c r="AF21" s="15"/>
      <c r="AG21" s="15"/>
      <c r="AH21" s="15">
        <f t="shared" si="16"/>
        <v>0</v>
      </c>
      <c r="AI21" s="15"/>
      <c r="AJ21" s="15"/>
      <c r="AK21" s="15"/>
      <c r="AL21" s="15"/>
      <c r="AM21" s="15"/>
      <c r="AN21" s="15"/>
      <c r="AO21" s="15"/>
      <c r="AP21" s="15"/>
      <c r="AQ21" s="15"/>
      <c r="AR21" s="15"/>
      <c r="AS21" s="15"/>
      <c r="AT21" s="15">
        <v>90</v>
      </c>
      <c r="AU21" s="15">
        <v>83</v>
      </c>
      <c r="AV21" s="15">
        <f>AU21/8*12</f>
        <v>124.5</v>
      </c>
      <c r="AW21" s="15">
        <f>AY21+BA21</f>
        <v>100</v>
      </c>
      <c r="AX21" s="15">
        <f>AZ21+BB21</f>
        <v>13907776.940000001</v>
      </c>
      <c r="AY21" s="15">
        <v>100</v>
      </c>
      <c r="AZ21" s="15">
        <f t="shared" si="5"/>
        <v>13907776.940000001</v>
      </c>
      <c r="BA21" s="15"/>
      <c r="BB21" s="15"/>
      <c r="BC21" s="15"/>
      <c r="BD21" s="15"/>
      <c r="BE21" s="15"/>
      <c r="BF21" s="15"/>
      <c r="BG21" s="15"/>
      <c r="BH21" s="15"/>
      <c r="BI21" s="15"/>
      <c r="BJ21" s="15"/>
      <c r="BK21" s="15"/>
      <c r="BL21" s="15"/>
      <c r="BM21" s="15"/>
      <c r="BN21" s="15"/>
      <c r="BO21" s="15"/>
      <c r="BP21" s="15"/>
      <c r="BQ21" s="15"/>
      <c r="BR21" s="15">
        <f t="shared" si="25"/>
        <v>0</v>
      </c>
      <c r="BS21" s="15"/>
      <c r="BT21" s="15"/>
      <c r="BU21" s="15"/>
      <c r="BV21" s="15"/>
      <c r="BW21" s="15"/>
      <c r="BX21" s="15"/>
      <c r="BY21" s="15"/>
      <c r="BZ21" s="15"/>
      <c r="CA21" s="15"/>
      <c r="CB21" s="15"/>
      <c r="CC21" s="15"/>
      <c r="CD21" s="15"/>
      <c r="CE21" s="15"/>
      <c r="CF21" s="15"/>
      <c r="CG21" s="15"/>
      <c r="CH21" s="15"/>
      <c r="CI21" s="15"/>
      <c r="CJ21" s="15"/>
      <c r="CK21" s="15"/>
      <c r="CL21" s="15"/>
      <c r="CM21" s="15"/>
      <c r="CN21" s="15"/>
      <c r="CO21" s="15"/>
      <c r="CP21" s="15"/>
      <c r="CQ21" s="15"/>
      <c r="CR21" s="15"/>
      <c r="CS21" s="15"/>
      <c r="CT21" s="15"/>
      <c r="CU21" s="15"/>
      <c r="CV21" s="15"/>
      <c r="CW21" s="15"/>
      <c r="CX21" s="15"/>
      <c r="CY21" s="15"/>
      <c r="CZ21" s="15">
        <f t="shared" si="8"/>
        <v>0</v>
      </c>
      <c r="DA21" s="15">
        <f t="shared" si="8"/>
        <v>0</v>
      </c>
      <c r="DB21" s="15"/>
      <c r="DC21" s="15">
        <f t="shared" si="6"/>
        <v>0</v>
      </c>
      <c r="DD21" s="15"/>
      <c r="DE21" s="15"/>
      <c r="DF21" s="15"/>
      <c r="DG21" s="15"/>
      <c r="DH21" s="15"/>
      <c r="DI21" s="15">
        <f t="shared" si="9"/>
        <v>0</v>
      </c>
      <c r="DJ21" s="15">
        <f t="shared" si="9"/>
        <v>0</v>
      </c>
      <c r="DK21" s="15"/>
      <c r="DL21" s="15">
        <f t="shared" si="7"/>
        <v>0</v>
      </c>
      <c r="DM21" s="15"/>
      <c r="DN21" s="15"/>
      <c r="DO21" s="15"/>
      <c r="DP21" s="15"/>
      <c r="DQ21" s="15">
        <v>60</v>
      </c>
      <c r="DR21" s="15">
        <f>DQ21*H21</f>
        <v>8344666.1640000008</v>
      </c>
      <c r="DS21" s="15"/>
      <c r="DT21" s="15"/>
      <c r="DU21" s="16">
        <f t="shared" si="10"/>
        <v>192</v>
      </c>
      <c r="DV21" s="16">
        <f t="shared" si="10"/>
        <v>26702931.724800002</v>
      </c>
      <c r="DW21" s="17">
        <f t="shared" si="11"/>
        <v>192</v>
      </c>
      <c r="DX21" s="17">
        <f t="shared" si="11"/>
        <v>26702931.724800002</v>
      </c>
      <c r="DY21" s="15">
        <f t="shared" si="12"/>
        <v>0</v>
      </c>
      <c r="DZ21" s="15">
        <f t="shared" si="12"/>
        <v>0</v>
      </c>
      <c r="EA21" s="18">
        <f t="shared" si="13"/>
        <v>0</v>
      </c>
      <c r="EB21" s="18">
        <f t="shared" si="13"/>
        <v>0</v>
      </c>
      <c r="EC21" s="18">
        <f t="shared" si="14"/>
        <v>192</v>
      </c>
      <c r="ED21" s="18">
        <f t="shared" si="15"/>
        <v>0</v>
      </c>
    </row>
    <row r="22" spans="1:134" s="19" customFormat="1" ht="15.75" x14ac:dyDescent="0.25">
      <c r="A22" s="49" t="s">
        <v>57</v>
      </c>
      <c r="B22" s="9" t="s">
        <v>58</v>
      </c>
      <c r="C22" s="10">
        <v>1.6060000000000001</v>
      </c>
      <c r="D22" s="11">
        <v>100288</v>
      </c>
      <c r="E22" s="12">
        <v>0.3</v>
      </c>
      <c r="F22" s="11">
        <f t="shared" si="17"/>
        <v>70201.600000000006</v>
      </c>
      <c r="G22" s="11">
        <f t="shared" si="18"/>
        <v>30086.399999999998</v>
      </c>
      <c r="H22" s="11">
        <f t="shared" si="19"/>
        <v>118520.3584</v>
      </c>
      <c r="I22" s="11" t="e">
        <f>H22/#REF!</f>
        <v>#REF!</v>
      </c>
      <c r="J22" s="13"/>
      <c r="K22" s="14"/>
      <c r="L22" s="14"/>
      <c r="M22" s="15">
        <f t="shared" si="20"/>
        <v>0</v>
      </c>
      <c r="N22" s="15">
        <f t="shared" si="20"/>
        <v>0</v>
      </c>
      <c r="O22" s="15"/>
      <c r="P22" s="15">
        <f t="shared" si="1"/>
        <v>0</v>
      </c>
      <c r="Q22" s="15"/>
      <c r="R22" s="15">
        <f t="shared" si="21"/>
        <v>0</v>
      </c>
      <c r="S22" s="13"/>
      <c r="T22" s="14"/>
      <c r="U22" s="14"/>
      <c r="V22" s="15">
        <f t="shared" si="22"/>
        <v>0</v>
      </c>
      <c r="W22" s="15">
        <f t="shared" si="22"/>
        <v>0</v>
      </c>
      <c r="X22" s="15"/>
      <c r="Y22" s="15">
        <f t="shared" si="3"/>
        <v>0</v>
      </c>
      <c r="Z22" s="15"/>
      <c r="AA22" s="15"/>
      <c r="AB22" s="15"/>
      <c r="AC22" s="15"/>
      <c r="AD22" s="15"/>
      <c r="AE22" s="15"/>
      <c r="AF22" s="15"/>
      <c r="AG22" s="15"/>
      <c r="AH22" s="15">
        <f t="shared" si="16"/>
        <v>0</v>
      </c>
      <c r="AI22" s="15"/>
      <c r="AJ22" s="15"/>
      <c r="AK22" s="15"/>
      <c r="AL22" s="15"/>
      <c r="AM22" s="15"/>
      <c r="AN22" s="15"/>
      <c r="AO22" s="15"/>
      <c r="AP22" s="15"/>
      <c r="AQ22" s="15"/>
      <c r="AR22" s="15"/>
      <c r="AS22" s="15"/>
      <c r="AT22" s="15">
        <v>10</v>
      </c>
      <c r="AU22" s="15">
        <v>7</v>
      </c>
      <c r="AV22" s="15">
        <f>AU22/8*12</f>
        <v>10.5</v>
      </c>
      <c r="AW22" s="15">
        <f t="shared" si="24"/>
        <v>10</v>
      </c>
      <c r="AX22" s="15">
        <f t="shared" si="24"/>
        <v>1185203.584</v>
      </c>
      <c r="AY22" s="15">
        <v>10</v>
      </c>
      <c r="AZ22" s="15">
        <f t="shared" si="5"/>
        <v>1185203.584</v>
      </c>
      <c r="BA22" s="15"/>
      <c r="BB22" s="15"/>
      <c r="BC22" s="15"/>
      <c r="BD22" s="15"/>
      <c r="BE22" s="15"/>
      <c r="BF22" s="15"/>
      <c r="BG22" s="15"/>
      <c r="BH22" s="15"/>
      <c r="BI22" s="15"/>
      <c r="BJ22" s="15"/>
      <c r="BK22" s="15"/>
      <c r="BL22" s="15">
        <v>85</v>
      </c>
      <c r="BM22" s="15">
        <v>53</v>
      </c>
      <c r="BN22" s="15">
        <f>BM22/8*12</f>
        <v>79.5</v>
      </c>
      <c r="BO22" s="15">
        <f>BQ22+BS22</f>
        <v>75</v>
      </c>
      <c r="BP22" s="15">
        <f>BR22+BT22</f>
        <v>8889026.879999999</v>
      </c>
      <c r="BQ22" s="15">
        <v>75</v>
      </c>
      <c r="BR22" s="15">
        <f t="shared" si="25"/>
        <v>8889026.879999999</v>
      </c>
      <c r="BS22" s="15"/>
      <c r="BT22" s="15"/>
      <c r="BU22" s="15"/>
      <c r="BV22" s="15"/>
      <c r="BW22" s="15"/>
      <c r="BX22" s="15"/>
      <c r="BY22" s="15"/>
      <c r="BZ22" s="15"/>
      <c r="CA22" s="15"/>
      <c r="CB22" s="15"/>
      <c r="CC22" s="15"/>
      <c r="CD22" s="15"/>
      <c r="CE22" s="15"/>
      <c r="CF22" s="15"/>
      <c r="CG22" s="15">
        <f>CI22+CK22</f>
        <v>0</v>
      </c>
      <c r="CH22" s="15">
        <f>CJ22+CL22</f>
        <v>0</v>
      </c>
      <c r="CI22" s="15"/>
      <c r="CJ22" s="15">
        <f>CI22*H22</f>
        <v>0</v>
      </c>
      <c r="CK22" s="15"/>
      <c r="CL22" s="15"/>
      <c r="CM22" s="15"/>
      <c r="CN22" s="15"/>
      <c r="CO22" s="15"/>
      <c r="CP22" s="15"/>
      <c r="CQ22" s="15"/>
      <c r="CR22" s="15"/>
      <c r="CS22" s="15"/>
      <c r="CT22" s="15"/>
      <c r="CU22" s="15"/>
      <c r="CV22" s="15"/>
      <c r="CW22" s="15"/>
      <c r="CX22" s="15"/>
      <c r="CY22" s="15"/>
      <c r="CZ22" s="15">
        <f t="shared" si="8"/>
        <v>0</v>
      </c>
      <c r="DA22" s="15">
        <f t="shared" si="8"/>
        <v>0</v>
      </c>
      <c r="DB22" s="15"/>
      <c r="DC22" s="15">
        <f t="shared" si="6"/>
        <v>0</v>
      </c>
      <c r="DD22" s="15"/>
      <c r="DE22" s="15"/>
      <c r="DF22" s="15"/>
      <c r="DG22" s="15"/>
      <c r="DH22" s="15"/>
      <c r="DI22" s="15">
        <f t="shared" si="9"/>
        <v>0</v>
      </c>
      <c r="DJ22" s="15">
        <f t="shared" si="9"/>
        <v>0</v>
      </c>
      <c r="DK22" s="15"/>
      <c r="DL22" s="15">
        <f t="shared" si="7"/>
        <v>0</v>
      </c>
      <c r="DM22" s="15"/>
      <c r="DN22" s="15"/>
      <c r="DO22" s="15"/>
      <c r="DP22" s="15"/>
      <c r="DQ22" s="15"/>
      <c r="DR22" s="15"/>
      <c r="DS22" s="15"/>
      <c r="DT22" s="15"/>
      <c r="DU22" s="16">
        <f t="shared" si="10"/>
        <v>85</v>
      </c>
      <c r="DV22" s="16">
        <f t="shared" si="10"/>
        <v>10074230.464</v>
      </c>
      <c r="DW22" s="17">
        <f t="shared" si="11"/>
        <v>85</v>
      </c>
      <c r="DX22" s="17">
        <f t="shared" si="11"/>
        <v>10074230.464</v>
      </c>
      <c r="DY22" s="15">
        <f t="shared" si="12"/>
        <v>0</v>
      </c>
      <c r="DZ22" s="15">
        <f t="shared" si="12"/>
        <v>0</v>
      </c>
      <c r="EA22" s="18">
        <f t="shared" si="13"/>
        <v>0</v>
      </c>
      <c r="EB22" s="18">
        <f t="shared" si="13"/>
        <v>0</v>
      </c>
      <c r="EC22" s="18">
        <f t="shared" si="14"/>
        <v>85</v>
      </c>
      <c r="ED22" s="18">
        <f t="shared" si="15"/>
        <v>0</v>
      </c>
    </row>
    <row r="23" spans="1:134" s="19" customFormat="1" ht="15.75" x14ac:dyDescent="0.25">
      <c r="A23" s="51"/>
      <c r="B23" s="9" t="s">
        <v>59</v>
      </c>
      <c r="C23" s="10">
        <v>1.6060000000000001</v>
      </c>
      <c r="D23" s="11">
        <v>60064</v>
      </c>
      <c r="E23" s="12">
        <v>0.3</v>
      </c>
      <c r="F23" s="11">
        <f t="shared" si="17"/>
        <v>42044.800000000003</v>
      </c>
      <c r="G23" s="11">
        <f t="shared" si="18"/>
        <v>18019.2</v>
      </c>
      <c r="H23" s="11">
        <f t="shared" si="19"/>
        <v>70983.635200000004</v>
      </c>
      <c r="I23" s="11" t="e">
        <f>H23/#REF!</f>
        <v>#REF!</v>
      </c>
      <c r="J23" s="13"/>
      <c r="K23" s="14"/>
      <c r="L23" s="14"/>
      <c r="M23" s="15">
        <f t="shared" si="20"/>
        <v>0</v>
      </c>
      <c r="N23" s="15">
        <f t="shared" si="20"/>
        <v>0</v>
      </c>
      <c r="O23" s="15"/>
      <c r="P23" s="15">
        <f t="shared" si="1"/>
        <v>0</v>
      </c>
      <c r="Q23" s="15"/>
      <c r="R23" s="15"/>
      <c r="S23" s="13"/>
      <c r="T23" s="14"/>
      <c r="U23" s="14"/>
      <c r="V23" s="15">
        <f t="shared" si="22"/>
        <v>0</v>
      </c>
      <c r="W23" s="15">
        <f t="shared" si="22"/>
        <v>0</v>
      </c>
      <c r="X23" s="15"/>
      <c r="Y23" s="15">
        <f t="shared" si="3"/>
        <v>0</v>
      </c>
      <c r="Z23" s="15"/>
      <c r="AA23" s="15"/>
      <c r="AB23" s="15"/>
      <c r="AC23" s="15"/>
      <c r="AD23" s="15"/>
      <c r="AE23" s="15"/>
      <c r="AF23" s="15"/>
      <c r="AG23" s="15"/>
      <c r="AH23" s="15">
        <f t="shared" si="16"/>
        <v>0</v>
      </c>
      <c r="AI23" s="15"/>
      <c r="AJ23" s="15"/>
      <c r="AK23" s="15"/>
      <c r="AL23" s="15"/>
      <c r="AM23" s="15"/>
      <c r="AN23" s="15"/>
      <c r="AO23" s="15"/>
      <c r="AP23" s="15"/>
      <c r="AQ23" s="15"/>
      <c r="AR23" s="15"/>
      <c r="AS23" s="15"/>
      <c r="AT23" s="15">
        <v>40</v>
      </c>
      <c r="AU23" s="15">
        <v>44</v>
      </c>
      <c r="AV23" s="15">
        <f>AU23/8*12</f>
        <v>66</v>
      </c>
      <c r="AW23" s="15">
        <f t="shared" si="24"/>
        <v>40</v>
      </c>
      <c r="AX23" s="15">
        <f t="shared" si="24"/>
        <v>2839345.4080000003</v>
      </c>
      <c r="AY23" s="15">
        <v>40</v>
      </c>
      <c r="AZ23" s="15">
        <f t="shared" si="5"/>
        <v>2839345.4080000003</v>
      </c>
      <c r="BA23" s="15"/>
      <c r="BB23" s="15"/>
      <c r="BC23" s="15"/>
      <c r="BD23" s="15"/>
      <c r="BE23" s="15"/>
      <c r="BF23" s="15"/>
      <c r="BG23" s="15"/>
      <c r="BH23" s="15"/>
      <c r="BI23" s="15"/>
      <c r="BJ23" s="15"/>
      <c r="BK23" s="15"/>
      <c r="BL23" s="15">
        <v>83</v>
      </c>
      <c r="BM23" s="15">
        <v>28</v>
      </c>
      <c r="BN23" s="15">
        <f>BM23/8*12</f>
        <v>42</v>
      </c>
      <c r="BO23" s="15">
        <f>BQ23+BS23</f>
        <v>73</v>
      </c>
      <c r="BP23" s="15">
        <f>BR23+BT23</f>
        <v>5181805.3695999999</v>
      </c>
      <c r="BQ23" s="15">
        <f>73</f>
        <v>73</v>
      </c>
      <c r="BR23" s="15">
        <f t="shared" si="25"/>
        <v>5181805.3695999999</v>
      </c>
      <c r="BS23" s="15"/>
      <c r="BT23" s="15"/>
      <c r="BU23" s="15"/>
      <c r="BV23" s="15"/>
      <c r="BW23" s="15"/>
      <c r="BX23" s="15"/>
      <c r="BY23" s="15"/>
      <c r="BZ23" s="15"/>
      <c r="CA23" s="15"/>
      <c r="CB23" s="15"/>
      <c r="CC23" s="15"/>
      <c r="CD23" s="15"/>
      <c r="CE23" s="15"/>
      <c r="CF23" s="15"/>
      <c r="CG23" s="15">
        <f>CI23+CK23</f>
        <v>5</v>
      </c>
      <c r="CH23" s="15">
        <f>CJ23+CL23</f>
        <v>354918.17600000004</v>
      </c>
      <c r="CI23" s="15">
        <v>5</v>
      </c>
      <c r="CJ23" s="15">
        <f>CI23*H23</f>
        <v>354918.17600000004</v>
      </c>
      <c r="CK23" s="15"/>
      <c r="CL23" s="15"/>
      <c r="CM23" s="15"/>
      <c r="CN23" s="15"/>
      <c r="CO23" s="15"/>
      <c r="CP23" s="15"/>
      <c r="CQ23" s="15"/>
      <c r="CR23" s="15"/>
      <c r="CS23" s="15"/>
      <c r="CT23" s="15"/>
      <c r="CU23" s="15"/>
      <c r="CV23" s="15"/>
      <c r="CW23" s="15"/>
      <c r="CX23" s="15"/>
      <c r="CY23" s="15"/>
      <c r="CZ23" s="15">
        <f t="shared" si="8"/>
        <v>0</v>
      </c>
      <c r="DA23" s="15">
        <f t="shared" si="8"/>
        <v>0</v>
      </c>
      <c r="DB23" s="15"/>
      <c r="DC23" s="15">
        <f t="shared" si="6"/>
        <v>0</v>
      </c>
      <c r="DD23" s="15"/>
      <c r="DE23" s="15"/>
      <c r="DF23" s="15"/>
      <c r="DG23" s="15"/>
      <c r="DH23" s="15"/>
      <c r="DI23" s="15">
        <f t="shared" si="9"/>
        <v>0</v>
      </c>
      <c r="DJ23" s="15">
        <f t="shared" si="9"/>
        <v>0</v>
      </c>
      <c r="DK23" s="15"/>
      <c r="DL23" s="15">
        <f t="shared" si="7"/>
        <v>0</v>
      </c>
      <c r="DM23" s="15"/>
      <c r="DN23" s="15"/>
      <c r="DO23" s="15"/>
      <c r="DP23" s="15"/>
      <c r="DQ23" s="15"/>
      <c r="DR23" s="15"/>
      <c r="DS23" s="15"/>
      <c r="DT23" s="15"/>
      <c r="DU23" s="16">
        <f t="shared" si="10"/>
        <v>118</v>
      </c>
      <c r="DV23" s="16">
        <f t="shared" si="10"/>
        <v>8376068.9535999997</v>
      </c>
      <c r="DW23" s="17">
        <f t="shared" si="11"/>
        <v>118</v>
      </c>
      <c r="DX23" s="17">
        <f t="shared" si="11"/>
        <v>8376068.9535999997</v>
      </c>
      <c r="DY23" s="15">
        <f t="shared" si="12"/>
        <v>0</v>
      </c>
      <c r="DZ23" s="15">
        <f t="shared" si="12"/>
        <v>0</v>
      </c>
      <c r="EA23" s="18">
        <f t="shared" si="13"/>
        <v>0</v>
      </c>
      <c r="EB23" s="18">
        <f t="shared" si="13"/>
        <v>0</v>
      </c>
      <c r="EC23" s="18">
        <f t="shared" si="14"/>
        <v>118</v>
      </c>
      <c r="ED23" s="18">
        <f t="shared" si="15"/>
        <v>0</v>
      </c>
    </row>
    <row r="24" spans="1:134" s="19" customFormat="1" ht="15.75" x14ac:dyDescent="0.25">
      <c r="A24" s="21" t="s">
        <v>60</v>
      </c>
      <c r="B24" s="9" t="s">
        <v>61</v>
      </c>
      <c r="C24" s="10">
        <v>1.6060000000000001</v>
      </c>
      <c r="D24" s="11">
        <v>62641</v>
      </c>
      <c r="E24" s="12">
        <v>0.3</v>
      </c>
      <c r="F24" s="11">
        <f t="shared" si="17"/>
        <v>43848.7</v>
      </c>
      <c r="G24" s="11">
        <f t="shared" si="18"/>
        <v>18792.3</v>
      </c>
      <c r="H24" s="11">
        <f t="shared" si="19"/>
        <v>74029.133799999996</v>
      </c>
      <c r="I24" s="11" t="e">
        <f>H24/#REF!</f>
        <v>#REF!</v>
      </c>
      <c r="J24" s="13"/>
      <c r="K24" s="14"/>
      <c r="L24" s="14"/>
      <c r="M24" s="15">
        <f t="shared" si="20"/>
        <v>0</v>
      </c>
      <c r="N24" s="15">
        <f t="shared" si="20"/>
        <v>0</v>
      </c>
      <c r="O24" s="15"/>
      <c r="P24" s="15">
        <f t="shared" si="1"/>
        <v>0</v>
      </c>
      <c r="Q24" s="15"/>
      <c r="R24" s="15"/>
      <c r="S24" s="13"/>
      <c r="T24" s="14"/>
      <c r="U24" s="14"/>
      <c r="V24" s="15">
        <f t="shared" si="22"/>
        <v>0</v>
      </c>
      <c r="W24" s="15">
        <f t="shared" si="22"/>
        <v>0</v>
      </c>
      <c r="X24" s="15"/>
      <c r="Y24" s="15">
        <f t="shared" si="3"/>
        <v>0</v>
      </c>
      <c r="Z24" s="15"/>
      <c r="AA24" s="15"/>
      <c r="AB24" s="15"/>
      <c r="AC24" s="15"/>
      <c r="AD24" s="15"/>
      <c r="AE24" s="15"/>
      <c r="AF24" s="15"/>
      <c r="AG24" s="15"/>
      <c r="AH24" s="15">
        <f t="shared" si="16"/>
        <v>0</v>
      </c>
      <c r="AI24" s="15"/>
      <c r="AJ24" s="15"/>
      <c r="AK24" s="15"/>
      <c r="AL24" s="15"/>
      <c r="AM24" s="15"/>
      <c r="AN24" s="15"/>
      <c r="AO24" s="15"/>
      <c r="AP24" s="15"/>
      <c r="AQ24" s="15"/>
      <c r="AR24" s="15"/>
      <c r="AS24" s="15"/>
      <c r="AT24" s="15"/>
      <c r="AU24" s="15"/>
      <c r="AV24" s="15"/>
      <c r="AW24" s="15">
        <f t="shared" si="24"/>
        <v>0</v>
      </c>
      <c r="AX24" s="15">
        <f t="shared" si="24"/>
        <v>0</v>
      </c>
      <c r="AY24" s="46"/>
      <c r="AZ24" s="15">
        <f t="shared" si="5"/>
        <v>0</v>
      </c>
      <c r="BA24" s="15"/>
      <c r="BB24" s="15"/>
      <c r="BC24" s="15"/>
      <c r="BD24" s="15"/>
      <c r="BE24" s="15"/>
      <c r="BF24" s="15"/>
      <c r="BG24" s="15"/>
      <c r="BH24" s="15"/>
      <c r="BI24" s="15"/>
      <c r="BJ24" s="15"/>
      <c r="BK24" s="15"/>
      <c r="BL24" s="15"/>
      <c r="BM24" s="15"/>
      <c r="BN24" s="15"/>
      <c r="BO24" s="15"/>
      <c r="BP24" s="15"/>
      <c r="BQ24" s="15"/>
      <c r="BR24" s="15">
        <f t="shared" si="25"/>
        <v>0</v>
      </c>
      <c r="BS24" s="15"/>
      <c r="BT24" s="15"/>
      <c r="BU24" s="15">
        <v>950</v>
      </c>
      <c r="BV24" s="15">
        <v>662</v>
      </c>
      <c r="BW24" s="15">
        <f>BV24/8*12</f>
        <v>993</v>
      </c>
      <c r="BX24" s="15">
        <f>BZ24+CB24</f>
        <v>808</v>
      </c>
      <c r="BY24" s="15">
        <f>CA24+CC24</f>
        <v>59815540.110399999</v>
      </c>
      <c r="BZ24" s="15">
        <v>808</v>
      </c>
      <c r="CA24" s="15">
        <f>BZ24*H24</f>
        <v>59815540.110399999</v>
      </c>
      <c r="CB24" s="15"/>
      <c r="CC24" s="15"/>
      <c r="CD24" s="15"/>
      <c r="CE24" s="15"/>
      <c r="CF24" s="15"/>
      <c r="CG24" s="15"/>
      <c r="CH24" s="15"/>
      <c r="CI24" s="15"/>
      <c r="CJ24" s="15"/>
      <c r="CK24" s="15"/>
      <c r="CL24" s="15"/>
      <c r="CM24" s="15"/>
      <c r="CN24" s="15"/>
      <c r="CO24" s="15"/>
      <c r="CP24" s="15"/>
      <c r="CQ24" s="15"/>
      <c r="CR24" s="15"/>
      <c r="CS24" s="15"/>
      <c r="CT24" s="15"/>
      <c r="CU24" s="15"/>
      <c r="CV24" s="15"/>
      <c r="CW24" s="15"/>
      <c r="CX24" s="15"/>
      <c r="CY24" s="15"/>
      <c r="CZ24" s="15">
        <f t="shared" si="8"/>
        <v>7</v>
      </c>
      <c r="DA24" s="15">
        <f t="shared" si="8"/>
        <v>518203.93659999996</v>
      </c>
      <c r="DB24" s="15">
        <v>7</v>
      </c>
      <c r="DC24" s="15">
        <f t="shared" si="6"/>
        <v>518203.93659999996</v>
      </c>
      <c r="DD24" s="15"/>
      <c r="DE24" s="15"/>
      <c r="DF24" s="15"/>
      <c r="DG24" s="15"/>
      <c r="DH24" s="15"/>
      <c r="DI24" s="15">
        <f t="shared" si="9"/>
        <v>0</v>
      </c>
      <c r="DJ24" s="15">
        <f t="shared" si="9"/>
        <v>0</v>
      </c>
      <c r="DK24" s="15"/>
      <c r="DL24" s="15">
        <f t="shared" si="7"/>
        <v>0</v>
      </c>
      <c r="DM24" s="15"/>
      <c r="DN24" s="15"/>
      <c r="DO24" s="15"/>
      <c r="DP24" s="15"/>
      <c r="DQ24" s="15"/>
      <c r="DR24" s="15"/>
      <c r="DS24" s="15"/>
      <c r="DT24" s="15"/>
      <c r="DU24" s="16">
        <f t="shared" si="10"/>
        <v>815</v>
      </c>
      <c r="DV24" s="16">
        <f t="shared" si="10"/>
        <v>60333744.046999998</v>
      </c>
      <c r="DW24" s="17">
        <f t="shared" si="11"/>
        <v>815</v>
      </c>
      <c r="DX24" s="17">
        <f t="shared" si="11"/>
        <v>60333744.046999998</v>
      </c>
      <c r="DY24" s="15">
        <f t="shared" si="12"/>
        <v>0</v>
      </c>
      <c r="DZ24" s="15">
        <f t="shared" si="12"/>
        <v>0</v>
      </c>
      <c r="EA24" s="18">
        <f t="shared" si="13"/>
        <v>0</v>
      </c>
      <c r="EB24" s="18">
        <f t="shared" si="13"/>
        <v>0</v>
      </c>
      <c r="EC24" s="18">
        <f t="shared" si="14"/>
        <v>815</v>
      </c>
      <c r="ED24" s="18">
        <f t="shared" si="15"/>
        <v>0</v>
      </c>
    </row>
    <row r="25" spans="1:134" s="19" customFormat="1" ht="15.75" x14ac:dyDescent="0.25">
      <c r="A25" s="49" t="s">
        <v>62</v>
      </c>
      <c r="B25" s="9" t="s">
        <v>63</v>
      </c>
      <c r="C25" s="10">
        <v>1.6060000000000001</v>
      </c>
      <c r="D25" s="11">
        <v>72157</v>
      </c>
      <c r="E25" s="12">
        <v>0.3</v>
      </c>
      <c r="F25" s="11">
        <f t="shared" si="17"/>
        <v>50509.9</v>
      </c>
      <c r="G25" s="11">
        <f t="shared" si="18"/>
        <v>21647.1</v>
      </c>
      <c r="H25" s="11">
        <f t="shared" si="19"/>
        <v>85275.142599999992</v>
      </c>
      <c r="I25" s="11"/>
      <c r="J25" s="13">
        <v>2</v>
      </c>
      <c r="K25" s="14">
        <v>1</v>
      </c>
      <c r="L25" s="14">
        <f>K25/8*12</f>
        <v>1.5</v>
      </c>
      <c r="M25" s="15">
        <f t="shared" si="20"/>
        <v>1</v>
      </c>
      <c r="N25" s="15">
        <f t="shared" si="20"/>
        <v>85275.142599999992</v>
      </c>
      <c r="O25" s="15">
        <v>1</v>
      </c>
      <c r="P25" s="15">
        <f t="shared" si="1"/>
        <v>85275.142599999992</v>
      </c>
      <c r="Q25" s="15"/>
      <c r="R25" s="15"/>
      <c r="S25" s="13"/>
      <c r="T25" s="14"/>
      <c r="U25" s="14"/>
      <c r="V25" s="15">
        <f t="shared" si="22"/>
        <v>0</v>
      </c>
      <c r="W25" s="15">
        <f t="shared" si="22"/>
        <v>0</v>
      </c>
      <c r="X25" s="15"/>
      <c r="Y25" s="15">
        <f t="shared" si="3"/>
        <v>0</v>
      </c>
      <c r="Z25" s="15"/>
      <c r="AA25" s="15"/>
      <c r="AB25" s="15"/>
      <c r="AC25" s="15"/>
      <c r="AD25" s="15"/>
      <c r="AE25" s="15"/>
      <c r="AF25" s="15"/>
      <c r="AG25" s="15"/>
      <c r="AH25" s="15">
        <f t="shared" si="16"/>
        <v>0</v>
      </c>
      <c r="AI25" s="15"/>
      <c r="AJ25" s="15"/>
      <c r="AK25" s="15"/>
      <c r="AL25" s="15"/>
      <c r="AM25" s="15"/>
      <c r="AN25" s="15"/>
      <c r="AO25" s="15"/>
      <c r="AP25" s="15"/>
      <c r="AQ25" s="15"/>
      <c r="AR25" s="15"/>
      <c r="AS25" s="15"/>
      <c r="AT25" s="15"/>
      <c r="AU25" s="15"/>
      <c r="AV25" s="15"/>
      <c r="AW25" s="15">
        <f t="shared" si="24"/>
        <v>0</v>
      </c>
      <c r="AX25" s="15">
        <f t="shared" si="24"/>
        <v>0</v>
      </c>
      <c r="AY25" s="46"/>
      <c r="AZ25" s="15">
        <f t="shared" si="5"/>
        <v>0</v>
      </c>
      <c r="BA25" s="15"/>
      <c r="BB25" s="15"/>
      <c r="BC25" s="15"/>
      <c r="BD25" s="15"/>
      <c r="BE25" s="15"/>
      <c r="BF25" s="15"/>
      <c r="BG25" s="15"/>
      <c r="BH25" s="15"/>
      <c r="BI25" s="15"/>
      <c r="BJ25" s="15"/>
      <c r="BK25" s="15"/>
      <c r="BL25" s="15"/>
      <c r="BM25" s="15"/>
      <c r="BN25" s="15"/>
      <c r="BO25" s="15"/>
      <c r="BP25" s="15"/>
      <c r="BQ25" s="15"/>
      <c r="BR25" s="15">
        <f t="shared" si="25"/>
        <v>0</v>
      </c>
      <c r="BS25" s="15"/>
      <c r="BT25" s="15"/>
      <c r="BU25" s="15"/>
      <c r="BV25" s="15"/>
      <c r="BW25" s="15"/>
      <c r="BX25" s="15"/>
      <c r="BY25" s="15"/>
      <c r="BZ25" s="15"/>
      <c r="CA25" s="15"/>
      <c r="CB25" s="15"/>
      <c r="CC25" s="15"/>
      <c r="CD25" s="15"/>
      <c r="CE25" s="15"/>
      <c r="CF25" s="15"/>
      <c r="CG25" s="15"/>
      <c r="CH25" s="15"/>
      <c r="CI25" s="15"/>
      <c r="CJ25" s="15"/>
      <c r="CK25" s="15"/>
      <c r="CL25" s="15"/>
      <c r="CM25" s="15"/>
      <c r="CN25" s="15"/>
      <c r="CO25" s="15"/>
      <c r="CP25" s="15"/>
      <c r="CQ25" s="15"/>
      <c r="CR25" s="15"/>
      <c r="CS25" s="15"/>
      <c r="CT25" s="15"/>
      <c r="CU25" s="15"/>
      <c r="CV25" s="15"/>
      <c r="CW25" s="15"/>
      <c r="CX25" s="15"/>
      <c r="CY25" s="15"/>
      <c r="CZ25" s="15">
        <f t="shared" si="8"/>
        <v>0</v>
      </c>
      <c r="DA25" s="15">
        <f t="shared" si="8"/>
        <v>0</v>
      </c>
      <c r="DB25" s="15"/>
      <c r="DC25" s="15">
        <f t="shared" si="6"/>
        <v>0</v>
      </c>
      <c r="DD25" s="15"/>
      <c r="DE25" s="15"/>
      <c r="DF25" s="15"/>
      <c r="DG25" s="15"/>
      <c r="DH25" s="15"/>
      <c r="DI25" s="15">
        <f t="shared" si="9"/>
        <v>0</v>
      </c>
      <c r="DJ25" s="15">
        <f t="shared" si="9"/>
        <v>0</v>
      </c>
      <c r="DK25" s="15"/>
      <c r="DL25" s="15">
        <f t="shared" si="7"/>
        <v>0</v>
      </c>
      <c r="DM25" s="15"/>
      <c r="DN25" s="15"/>
      <c r="DO25" s="15"/>
      <c r="DP25" s="15"/>
      <c r="DQ25" s="15"/>
      <c r="DR25" s="15"/>
      <c r="DS25" s="15"/>
      <c r="DT25" s="15"/>
      <c r="DU25" s="16">
        <f t="shared" si="10"/>
        <v>1</v>
      </c>
      <c r="DV25" s="16">
        <f t="shared" si="10"/>
        <v>85275.142599999992</v>
      </c>
      <c r="DW25" s="17">
        <f t="shared" si="11"/>
        <v>1</v>
      </c>
      <c r="DX25" s="17">
        <f t="shared" si="11"/>
        <v>85275.142599999992</v>
      </c>
      <c r="DY25" s="15">
        <f t="shared" si="12"/>
        <v>0</v>
      </c>
      <c r="DZ25" s="15">
        <f t="shared" si="12"/>
        <v>0</v>
      </c>
      <c r="EA25" s="18">
        <f t="shared" si="13"/>
        <v>0</v>
      </c>
      <c r="EB25" s="18">
        <f t="shared" si="13"/>
        <v>0</v>
      </c>
      <c r="EC25" s="18">
        <f t="shared" si="14"/>
        <v>1</v>
      </c>
      <c r="ED25" s="18">
        <f t="shared" si="15"/>
        <v>0</v>
      </c>
    </row>
    <row r="26" spans="1:134" s="19" customFormat="1" ht="15.75" x14ac:dyDescent="0.25">
      <c r="A26" s="51" t="s">
        <v>63</v>
      </c>
      <c r="B26" s="9" t="s">
        <v>64</v>
      </c>
      <c r="C26" s="10">
        <v>1.6060000000000001</v>
      </c>
      <c r="D26" s="11">
        <v>152977</v>
      </c>
      <c r="E26" s="12">
        <v>0.15</v>
      </c>
      <c r="F26" s="11">
        <f t="shared" si="17"/>
        <v>130030.45</v>
      </c>
      <c r="G26" s="11">
        <f t="shared" si="18"/>
        <v>22946.55</v>
      </c>
      <c r="H26" s="11">
        <f t="shared" si="19"/>
        <v>166882.60930000001</v>
      </c>
      <c r="I26" s="11"/>
      <c r="J26" s="13">
        <v>8</v>
      </c>
      <c r="K26" s="14">
        <v>3</v>
      </c>
      <c r="L26" s="14">
        <f>K26/8*12</f>
        <v>4.5</v>
      </c>
      <c r="M26" s="15">
        <f t="shared" si="20"/>
        <v>11</v>
      </c>
      <c r="N26" s="15">
        <f t="shared" si="20"/>
        <v>1835708.7023</v>
      </c>
      <c r="O26" s="15">
        <v>11</v>
      </c>
      <c r="P26" s="15">
        <f t="shared" si="1"/>
        <v>1835708.7023</v>
      </c>
      <c r="Q26" s="15"/>
      <c r="R26" s="15"/>
      <c r="S26" s="13"/>
      <c r="T26" s="14"/>
      <c r="U26" s="14"/>
      <c r="V26" s="15">
        <f t="shared" si="22"/>
        <v>0</v>
      </c>
      <c r="W26" s="15">
        <f t="shared" si="22"/>
        <v>0</v>
      </c>
      <c r="X26" s="15"/>
      <c r="Y26" s="15">
        <f t="shared" si="3"/>
        <v>0</v>
      </c>
      <c r="Z26" s="15"/>
      <c r="AA26" s="15"/>
      <c r="AB26" s="15"/>
      <c r="AC26" s="15"/>
      <c r="AD26" s="15"/>
      <c r="AE26" s="15"/>
      <c r="AF26" s="15"/>
      <c r="AG26" s="15"/>
      <c r="AH26" s="15">
        <f t="shared" si="16"/>
        <v>0</v>
      </c>
      <c r="AI26" s="15"/>
      <c r="AJ26" s="15"/>
      <c r="AK26" s="15"/>
      <c r="AL26" s="15"/>
      <c r="AM26" s="15"/>
      <c r="AN26" s="15"/>
      <c r="AO26" s="15"/>
      <c r="AP26" s="15"/>
      <c r="AQ26" s="15"/>
      <c r="AR26" s="15"/>
      <c r="AS26" s="15"/>
      <c r="AT26" s="15"/>
      <c r="AU26" s="15"/>
      <c r="AV26" s="15"/>
      <c r="AW26" s="15">
        <f t="shared" si="24"/>
        <v>0</v>
      </c>
      <c r="AX26" s="15">
        <f t="shared" si="24"/>
        <v>0</v>
      </c>
      <c r="AY26" s="46"/>
      <c r="AZ26" s="15">
        <f t="shared" si="5"/>
        <v>0</v>
      </c>
      <c r="BA26" s="15"/>
      <c r="BB26" s="15"/>
      <c r="BC26" s="15"/>
      <c r="BD26" s="15"/>
      <c r="BE26" s="15"/>
      <c r="BF26" s="15"/>
      <c r="BG26" s="15"/>
      <c r="BH26" s="15"/>
      <c r="BI26" s="15"/>
      <c r="BJ26" s="15"/>
      <c r="BK26" s="15"/>
      <c r="BL26" s="15"/>
      <c r="BM26" s="15"/>
      <c r="BN26" s="15"/>
      <c r="BO26" s="15"/>
      <c r="BP26" s="15"/>
      <c r="BQ26" s="15"/>
      <c r="BR26" s="15">
        <f t="shared" si="25"/>
        <v>0</v>
      </c>
      <c r="BS26" s="15"/>
      <c r="BT26" s="15"/>
      <c r="BU26" s="15"/>
      <c r="BV26" s="15"/>
      <c r="BW26" s="15"/>
      <c r="BX26" s="15"/>
      <c r="BY26" s="15"/>
      <c r="BZ26" s="15"/>
      <c r="CA26" s="15"/>
      <c r="CB26" s="15"/>
      <c r="CC26" s="15"/>
      <c r="CD26" s="15"/>
      <c r="CE26" s="15"/>
      <c r="CF26" s="15"/>
      <c r="CG26" s="15"/>
      <c r="CH26" s="15"/>
      <c r="CI26" s="15"/>
      <c r="CJ26" s="15"/>
      <c r="CK26" s="15"/>
      <c r="CL26" s="15"/>
      <c r="CM26" s="15"/>
      <c r="CN26" s="15"/>
      <c r="CO26" s="15"/>
      <c r="CP26" s="15"/>
      <c r="CQ26" s="15"/>
      <c r="CR26" s="15"/>
      <c r="CS26" s="15"/>
      <c r="CT26" s="15"/>
      <c r="CU26" s="15"/>
      <c r="CV26" s="15"/>
      <c r="CW26" s="15"/>
      <c r="CX26" s="15"/>
      <c r="CY26" s="15"/>
      <c r="CZ26" s="15">
        <f t="shared" si="8"/>
        <v>0</v>
      </c>
      <c r="DA26" s="15">
        <f t="shared" si="8"/>
        <v>0</v>
      </c>
      <c r="DB26" s="15"/>
      <c r="DC26" s="15">
        <f t="shared" si="6"/>
        <v>0</v>
      </c>
      <c r="DD26" s="15"/>
      <c r="DE26" s="15"/>
      <c r="DF26" s="15"/>
      <c r="DG26" s="15"/>
      <c r="DH26" s="15"/>
      <c r="DI26" s="15">
        <f t="shared" si="9"/>
        <v>0</v>
      </c>
      <c r="DJ26" s="15">
        <f t="shared" si="9"/>
        <v>0</v>
      </c>
      <c r="DK26" s="15"/>
      <c r="DL26" s="15">
        <f t="shared" si="7"/>
        <v>0</v>
      </c>
      <c r="DM26" s="15"/>
      <c r="DN26" s="15"/>
      <c r="DO26" s="15"/>
      <c r="DP26" s="15"/>
      <c r="DQ26" s="15"/>
      <c r="DR26" s="15"/>
      <c r="DS26" s="15"/>
      <c r="DT26" s="15"/>
      <c r="DU26" s="16">
        <f t="shared" si="10"/>
        <v>11</v>
      </c>
      <c r="DV26" s="16">
        <f t="shared" si="10"/>
        <v>1835708.7023</v>
      </c>
      <c r="DW26" s="17">
        <f t="shared" si="11"/>
        <v>11</v>
      </c>
      <c r="DX26" s="17">
        <f t="shared" si="11"/>
        <v>1835708.7023</v>
      </c>
      <c r="DY26" s="15">
        <f t="shared" si="12"/>
        <v>0</v>
      </c>
      <c r="DZ26" s="15">
        <f t="shared" si="12"/>
        <v>0</v>
      </c>
      <c r="EA26" s="18">
        <f t="shared" si="13"/>
        <v>0</v>
      </c>
      <c r="EB26" s="18">
        <f t="shared" si="13"/>
        <v>0</v>
      </c>
      <c r="EC26" s="18">
        <f t="shared" si="14"/>
        <v>11</v>
      </c>
      <c r="ED26" s="18">
        <f t="shared" si="15"/>
        <v>0</v>
      </c>
    </row>
    <row r="27" spans="1:134" s="19" customFormat="1" ht="15.75" x14ac:dyDescent="0.25">
      <c r="A27" s="21" t="s">
        <v>65</v>
      </c>
      <c r="B27" s="9" t="s">
        <v>66</v>
      </c>
      <c r="C27" s="10">
        <v>1.6060000000000001</v>
      </c>
      <c r="D27" s="11">
        <v>115333</v>
      </c>
      <c r="E27" s="12">
        <v>0.3</v>
      </c>
      <c r="F27" s="11">
        <f t="shared" si="17"/>
        <v>80733.100000000006</v>
      </c>
      <c r="G27" s="11">
        <f t="shared" si="18"/>
        <v>34599.9</v>
      </c>
      <c r="H27" s="11">
        <f t="shared" si="19"/>
        <v>136300.53940000001</v>
      </c>
      <c r="I27" s="11"/>
      <c r="J27" s="13"/>
      <c r="K27" s="14"/>
      <c r="L27" s="14"/>
      <c r="M27" s="15">
        <f t="shared" si="20"/>
        <v>0</v>
      </c>
      <c r="N27" s="15">
        <f t="shared" si="20"/>
        <v>0</v>
      </c>
      <c r="O27" s="15"/>
      <c r="P27" s="15">
        <f t="shared" si="1"/>
        <v>0</v>
      </c>
      <c r="Q27" s="15"/>
      <c r="R27" s="15"/>
      <c r="S27" s="13"/>
      <c r="T27" s="14"/>
      <c r="U27" s="14"/>
      <c r="V27" s="15">
        <f t="shared" si="22"/>
        <v>0</v>
      </c>
      <c r="W27" s="15">
        <f t="shared" si="22"/>
        <v>0</v>
      </c>
      <c r="X27" s="15"/>
      <c r="Y27" s="15">
        <f t="shared" si="3"/>
        <v>0</v>
      </c>
      <c r="Z27" s="15"/>
      <c r="AA27" s="15"/>
      <c r="AB27" s="15"/>
      <c r="AC27" s="15"/>
      <c r="AD27" s="15"/>
      <c r="AE27" s="15"/>
      <c r="AF27" s="15"/>
      <c r="AG27" s="15"/>
      <c r="AH27" s="15">
        <f t="shared" si="16"/>
        <v>0</v>
      </c>
      <c r="AI27" s="15"/>
      <c r="AJ27" s="15"/>
      <c r="AK27" s="15"/>
      <c r="AL27" s="15"/>
      <c r="AM27" s="15"/>
      <c r="AN27" s="15"/>
      <c r="AO27" s="15"/>
      <c r="AP27" s="15"/>
      <c r="AQ27" s="15"/>
      <c r="AR27" s="15"/>
      <c r="AS27" s="15"/>
      <c r="AT27" s="15"/>
      <c r="AU27" s="15"/>
      <c r="AV27" s="15"/>
      <c r="AW27" s="15">
        <f t="shared" si="24"/>
        <v>150</v>
      </c>
      <c r="AX27" s="15">
        <f t="shared" si="24"/>
        <v>20445080.91</v>
      </c>
      <c r="AY27" s="46">
        <v>150</v>
      </c>
      <c r="AZ27" s="15">
        <f t="shared" si="5"/>
        <v>20445080.91</v>
      </c>
      <c r="BA27" s="15"/>
      <c r="BB27" s="15"/>
      <c r="BC27" s="15"/>
      <c r="BD27" s="15"/>
      <c r="BE27" s="15"/>
      <c r="BF27" s="15"/>
      <c r="BG27" s="15"/>
      <c r="BH27" s="15"/>
      <c r="BI27" s="15"/>
      <c r="BJ27" s="15"/>
      <c r="BK27" s="15"/>
      <c r="BL27" s="15"/>
      <c r="BM27" s="15"/>
      <c r="BN27" s="15"/>
      <c r="BO27" s="15"/>
      <c r="BP27" s="15"/>
      <c r="BQ27" s="15"/>
      <c r="BR27" s="15">
        <f t="shared" si="25"/>
        <v>0</v>
      </c>
      <c r="BS27" s="15"/>
      <c r="BT27" s="15"/>
      <c r="BU27" s="15"/>
      <c r="BV27" s="15"/>
      <c r="BW27" s="15"/>
      <c r="BX27" s="15"/>
      <c r="BY27" s="15"/>
      <c r="BZ27" s="15"/>
      <c r="CA27" s="15"/>
      <c r="CB27" s="15"/>
      <c r="CC27" s="15"/>
      <c r="CD27" s="15"/>
      <c r="CE27" s="15"/>
      <c r="CF27" s="15"/>
      <c r="CG27" s="15"/>
      <c r="CH27" s="15"/>
      <c r="CI27" s="15"/>
      <c r="CJ27" s="15"/>
      <c r="CK27" s="15"/>
      <c r="CL27" s="15"/>
      <c r="CM27" s="15"/>
      <c r="CN27" s="15"/>
      <c r="CO27" s="15"/>
      <c r="CP27" s="15"/>
      <c r="CQ27" s="15"/>
      <c r="CR27" s="15"/>
      <c r="CS27" s="15"/>
      <c r="CT27" s="15"/>
      <c r="CU27" s="15"/>
      <c r="CV27" s="15"/>
      <c r="CW27" s="15"/>
      <c r="CX27" s="15"/>
      <c r="CY27" s="15"/>
      <c r="CZ27" s="15">
        <f t="shared" si="8"/>
        <v>0</v>
      </c>
      <c r="DA27" s="15">
        <f t="shared" si="8"/>
        <v>0</v>
      </c>
      <c r="DB27" s="15"/>
      <c r="DC27" s="15">
        <f t="shared" si="6"/>
        <v>0</v>
      </c>
      <c r="DD27" s="15"/>
      <c r="DE27" s="15"/>
      <c r="DF27" s="15"/>
      <c r="DG27" s="15"/>
      <c r="DH27" s="15"/>
      <c r="DI27" s="15">
        <f t="shared" si="9"/>
        <v>0</v>
      </c>
      <c r="DJ27" s="15">
        <f t="shared" si="9"/>
        <v>0</v>
      </c>
      <c r="DK27" s="15"/>
      <c r="DL27" s="15">
        <f t="shared" si="7"/>
        <v>0</v>
      </c>
      <c r="DM27" s="15"/>
      <c r="DN27" s="15"/>
      <c r="DO27" s="15"/>
      <c r="DP27" s="15"/>
      <c r="DQ27" s="15"/>
      <c r="DR27" s="15"/>
      <c r="DS27" s="15"/>
      <c r="DT27" s="15"/>
      <c r="DU27" s="16">
        <f t="shared" si="10"/>
        <v>150</v>
      </c>
      <c r="DV27" s="16">
        <f t="shared" si="10"/>
        <v>20445080.91</v>
      </c>
      <c r="DW27" s="17">
        <f t="shared" si="11"/>
        <v>150</v>
      </c>
      <c r="DX27" s="17">
        <f t="shared" si="11"/>
        <v>20445080.91</v>
      </c>
      <c r="DY27" s="15">
        <f t="shared" si="12"/>
        <v>0</v>
      </c>
      <c r="DZ27" s="15">
        <f t="shared" si="12"/>
        <v>0</v>
      </c>
      <c r="EA27" s="18">
        <f t="shared" si="13"/>
        <v>0</v>
      </c>
      <c r="EB27" s="18">
        <f t="shared" si="13"/>
        <v>0</v>
      </c>
      <c r="EC27" s="18">
        <f t="shared" si="14"/>
        <v>150</v>
      </c>
      <c r="ED27" s="18">
        <f t="shared" si="15"/>
        <v>0</v>
      </c>
    </row>
    <row r="28" spans="1:134" s="19" customFormat="1" ht="15.75" x14ac:dyDescent="0.25">
      <c r="A28" s="49" t="s">
        <v>67</v>
      </c>
      <c r="B28" s="9" t="s">
        <v>68</v>
      </c>
      <c r="C28" s="10">
        <v>1.6060000000000001</v>
      </c>
      <c r="D28" s="11">
        <v>192036</v>
      </c>
      <c r="E28" s="12">
        <v>0.15</v>
      </c>
      <c r="F28" s="11">
        <f t="shared" si="17"/>
        <v>163230.6</v>
      </c>
      <c r="G28" s="11">
        <f t="shared" si="18"/>
        <v>28805.399999999998</v>
      </c>
      <c r="H28" s="11">
        <f t="shared" si="19"/>
        <v>209492.0724</v>
      </c>
      <c r="I28" s="11" t="e">
        <f>H28/#REF!</f>
        <v>#REF!</v>
      </c>
      <c r="J28" s="13"/>
      <c r="K28" s="14"/>
      <c r="L28" s="14"/>
      <c r="M28" s="15">
        <f t="shared" si="20"/>
        <v>0</v>
      </c>
      <c r="N28" s="15">
        <f t="shared" si="20"/>
        <v>0</v>
      </c>
      <c r="O28" s="15"/>
      <c r="P28" s="15">
        <f t="shared" si="1"/>
        <v>0</v>
      </c>
      <c r="Q28" s="15"/>
      <c r="R28" s="15"/>
      <c r="S28" s="15">
        <v>450</v>
      </c>
      <c r="T28" s="14">
        <v>370</v>
      </c>
      <c r="U28" s="14">
        <f>T28/8*12</f>
        <v>555</v>
      </c>
      <c r="V28" s="15">
        <f t="shared" si="22"/>
        <v>635</v>
      </c>
      <c r="W28" s="15">
        <f t="shared" si="22"/>
        <v>133027465.97400001</v>
      </c>
      <c r="X28" s="15">
        <v>635</v>
      </c>
      <c r="Y28" s="15">
        <f t="shared" si="3"/>
        <v>133027465.97400001</v>
      </c>
      <c r="Z28" s="15"/>
      <c r="AA28" s="15"/>
      <c r="AB28" s="15"/>
      <c r="AC28" s="15"/>
      <c r="AD28" s="15"/>
      <c r="AE28" s="15"/>
      <c r="AF28" s="15"/>
      <c r="AG28" s="15"/>
      <c r="AH28" s="15">
        <f t="shared" si="16"/>
        <v>0</v>
      </c>
      <c r="AI28" s="15"/>
      <c r="AJ28" s="15"/>
      <c r="AK28" s="15"/>
      <c r="AL28" s="15"/>
      <c r="AM28" s="15"/>
      <c r="AN28" s="15"/>
      <c r="AO28" s="15"/>
      <c r="AP28" s="15"/>
      <c r="AQ28" s="15"/>
      <c r="AR28" s="15"/>
      <c r="AS28" s="15"/>
      <c r="AT28" s="15">
        <v>20</v>
      </c>
      <c r="AU28" s="15">
        <v>17</v>
      </c>
      <c r="AV28" s="15">
        <f>AU28/8*12</f>
        <v>25.5</v>
      </c>
      <c r="AW28" s="15">
        <f t="shared" si="24"/>
        <v>30</v>
      </c>
      <c r="AX28" s="15">
        <f t="shared" si="24"/>
        <v>6284762.1720000003</v>
      </c>
      <c r="AY28" s="46">
        <v>30</v>
      </c>
      <c r="AZ28" s="15">
        <f t="shared" si="5"/>
        <v>6284762.1720000003</v>
      </c>
      <c r="BA28" s="15"/>
      <c r="BB28" s="15"/>
      <c r="BC28" s="15">
        <v>5</v>
      </c>
      <c r="BD28" s="15"/>
      <c r="BE28" s="15"/>
      <c r="BF28" s="15">
        <f t="shared" ref="BF28:BG32" si="26">BH28+BJ28</f>
        <v>1</v>
      </c>
      <c r="BG28" s="15">
        <f t="shared" si="26"/>
        <v>209492.0724</v>
      </c>
      <c r="BH28" s="15">
        <v>1</v>
      </c>
      <c r="BI28" s="15">
        <f t="shared" ref="BI28:BI35" si="27">BH28*H28</f>
        <v>209492.0724</v>
      </c>
      <c r="BJ28" s="17"/>
      <c r="BK28" s="15"/>
      <c r="BL28" s="15"/>
      <c r="BM28" s="15"/>
      <c r="BN28" s="15"/>
      <c r="BO28" s="15"/>
      <c r="BP28" s="15"/>
      <c r="BQ28" s="15"/>
      <c r="BR28" s="15">
        <f t="shared" si="25"/>
        <v>0</v>
      </c>
      <c r="BS28" s="15"/>
      <c r="BT28" s="15"/>
      <c r="BU28" s="15"/>
      <c r="BV28" s="15"/>
      <c r="BW28" s="15"/>
      <c r="BX28" s="15"/>
      <c r="BY28" s="15"/>
      <c r="BZ28" s="15"/>
      <c r="CA28" s="15"/>
      <c r="CB28" s="15"/>
      <c r="CC28" s="15"/>
      <c r="CD28" s="15"/>
      <c r="CE28" s="15"/>
      <c r="CF28" s="15"/>
      <c r="CG28" s="15"/>
      <c r="CH28" s="15"/>
      <c r="CI28" s="15"/>
      <c r="CJ28" s="15"/>
      <c r="CK28" s="15"/>
      <c r="CL28" s="15"/>
      <c r="CM28" s="15"/>
      <c r="CN28" s="15"/>
      <c r="CO28" s="15"/>
      <c r="CP28" s="15"/>
      <c r="CQ28" s="15"/>
      <c r="CR28" s="15"/>
      <c r="CS28" s="15"/>
      <c r="CT28" s="15"/>
      <c r="CU28" s="15"/>
      <c r="CV28" s="15"/>
      <c r="CW28" s="15"/>
      <c r="CX28" s="15"/>
      <c r="CY28" s="15"/>
      <c r="CZ28" s="15">
        <f t="shared" si="8"/>
        <v>0</v>
      </c>
      <c r="DA28" s="15">
        <f t="shared" si="8"/>
        <v>0</v>
      </c>
      <c r="DB28" s="15"/>
      <c r="DC28" s="15">
        <f t="shared" si="6"/>
        <v>0</v>
      </c>
      <c r="DD28" s="15"/>
      <c r="DE28" s="15"/>
      <c r="DF28" s="15">
        <v>40</v>
      </c>
      <c r="DG28" s="15">
        <v>23</v>
      </c>
      <c r="DH28" s="15">
        <f>DG28/8*12</f>
        <v>34.5</v>
      </c>
      <c r="DI28" s="15">
        <f t="shared" si="9"/>
        <v>38</v>
      </c>
      <c r="DJ28" s="15">
        <f t="shared" si="9"/>
        <v>7960698.7511999998</v>
      </c>
      <c r="DK28" s="15">
        <v>38</v>
      </c>
      <c r="DL28" s="15">
        <f t="shared" si="7"/>
        <v>7960698.7511999998</v>
      </c>
      <c r="DM28" s="15"/>
      <c r="DN28" s="15"/>
      <c r="DO28" s="15"/>
      <c r="DP28" s="15"/>
      <c r="DQ28" s="15"/>
      <c r="DR28" s="15"/>
      <c r="DS28" s="15"/>
      <c r="DT28" s="15"/>
      <c r="DU28" s="16">
        <f t="shared" si="10"/>
        <v>704</v>
      </c>
      <c r="DV28" s="16">
        <f t="shared" si="10"/>
        <v>147482418.96959999</v>
      </c>
      <c r="DW28" s="17">
        <f t="shared" si="11"/>
        <v>704</v>
      </c>
      <c r="DX28" s="17">
        <f t="shared" si="11"/>
        <v>147482418.96959999</v>
      </c>
      <c r="DY28" s="15">
        <f t="shared" si="12"/>
        <v>0</v>
      </c>
      <c r="DZ28" s="15">
        <f t="shared" si="12"/>
        <v>0</v>
      </c>
      <c r="EA28" s="18">
        <f t="shared" si="13"/>
        <v>0</v>
      </c>
      <c r="EB28" s="18">
        <f t="shared" si="13"/>
        <v>0</v>
      </c>
      <c r="EC28" s="18">
        <f t="shared" si="14"/>
        <v>704</v>
      </c>
      <c r="ED28" s="18">
        <f t="shared" si="15"/>
        <v>0</v>
      </c>
    </row>
    <row r="29" spans="1:134" s="19" customFormat="1" ht="15.75" x14ac:dyDescent="0.25">
      <c r="A29" s="50"/>
      <c r="B29" s="9" t="s">
        <v>69</v>
      </c>
      <c r="C29" s="10">
        <v>1.6060000000000001</v>
      </c>
      <c r="D29" s="11">
        <v>171224</v>
      </c>
      <c r="E29" s="12">
        <v>0.15</v>
      </c>
      <c r="F29" s="11">
        <f t="shared" si="17"/>
        <v>145540.4</v>
      </c>
      <c r="G29" s="11">
        <f t="shared" si="18"/>
        <v>25683.599999999999</v>
      </c>
      <c r="H29" s="11">
        <f t="shared" si="19"/>
        <v>186788.2616</v>
      </c>
      <c r="I29" s="11" t="e">
        <f>H29/#REF!</f>
        <v>#REF!</v>
      </c>
      <c r="J29" s="13"/>
      <c r="K29" s="14"/>
      <c r="L29" s="14"/>
      <c r="M29" s="15">
        <f t="shared" si="20"/>
        <v>0</v>
      </c>
      <c r="N29" s="15">
        <f t="shared" si="20"/>
        <v>0</v>
      </c>
      <c r="O29" s="15"/>
      <c r="P29" s="15">
        <f t="shared" si="1"/>
        <v>0</v>
      </c>
      <c r="Q29" s="15"/>
      <c r="R29" s="15"/>
      <c r="S29" s="15">
        <v>550</v>
      </c>
      <c r="T29" s="14">
        <v>201</v>
      </c>
      <c r="U29" s="14">
        <f>T29/8*12</f>
        <v>301.5</v>
      </c>
      <c r="V29" s="15">
        <f t="shared" si="22"/>
        <v>330</v>
      </c>
      <c r="W29" s="15">
        <f t="shared" si="22"/>
        <v>61640126.328000002</v>
      </c>
      <c r="X29" s="15">
        <v>330</v>
      </c>
      <c r="Y29" s="15">
        <f t="shared" si="3"/>
        <v>61640126.328000002</v>
      </c>
      <c r="Z29" s="15"/>
      <c r="AA29" s="15"/>
      <c r="AB29" s="15"/>
      <c r="AC29" s="15"/>
      <c r="AD29" s="15"/>
      <c r="AE29" s="15"/>
      <c r="AF29" s="15"/>
      <c r="AG29" s="15"/>
      <c r="AH29" s="15">
        <f t="shared" si="16"/>
        <v>0</v>
      </c>
      <c r="AI29" s="15"/>
      <c r="AJ29" s="15"/>
      <c r="AK29" s="15"/>
      <c r="AL29" s="15"/>
      <c r="AM29" s="15"/>
      <c r="AN29" s="15"/>
      <c r="AO29" s="15"/>
      <c r="AP29" s="15"/>
      <c r="AQ29" s="15"/>
      <c r="AR29" s="15"/>
      <c r="AS29" s="15"/>
      <c r="AT29" s="15">
        <v>30</v>
      </c>
      <c r="AU29" s="15">
        <v>14</v>
      </c>
      <c r="AV29" s="15">
        <f>AU29/8*12</f>
        <v>21</v>
      </c>
      <c r="AW29" s="15">
        <f t="shared" si="24"/>
        <v>50</v>
      </c>
      <c r="AX29" s="15">
        <f t="shared" si="24"/>
        <v>9339413.0800000001</v>
      </c>
      <c r="AY29" s="46">
        <v>50</v>
      </c>
      <c r="AZ29" s="15">
        <f t="shared" si="5"/>
        <v>9339413.0800000001</v>
      </c>
      <c r="BA29" s="15"/>
      <c r="BB29" s="15"/>
      <c r="BC29" s="15">
        <v>10</v>
      </c>
      <c r="BD29" s="15">
        <v>2</v>
      </c>
      <c r="BE29" s="15">
        <f>BD29/8*12</f>
        <v>3</v>
      </c>
      <c r="BF29" s="15">
        <f t="shared" si="26"/>
        <v>5</v>
      </c>
      <c r="BG29" s="15">
        <f t="shared" si="26"/>
        <v>933941.30799999996</v>
      </c>
      <c r="BH29" s="15">
        <v>5</v>
      </c>
      <c r="BI29" s="15">
        <f t="shared" si="27"/>
        <v>933941.30799999996</v>
      </c>
      <c r="BJ29" s="15"/>
      <c r="BK29" s="15"/>
      <c r="BL29" s="15"/>
      <c r="BM29" s="15"/>
      <c r="BN29" s="15"/>
      <c r="BO29" s="15"/>
      <c r="BP29" s="15"/>
      <c r="BQ29" s="15"/>
      <c r="BR29" s="15">
        <f t="shared" si="25"/>
        <v>0</v>
      </c>
      <c r="BS29" s="15"/>
      <c r="BT29" s="15"/>
      <c r="BU29" s="15"/>
      <c r="BV29" s="15"/>
      <c r="BW29" s="15"/>
      <c r="BX29" s="15"/>
      <c r="BY29" s="15"/>
      <c r="BZ29" s="15"/>
      <c r="CA29" s="15"/>
      <c r="CB29" s="15"/>
      <c r="CC29" s="15"/>
      <c r="CD29" s="15"/>
      <c r="CE29" s="15"/>
      <c r="CF29" s="15"/>
      <c r="CG29" s="15"/>
      <c r="CH29" s="15"/>
      <c r="CI29" s="15"/>
      <c r="CJ29" s="15"/>
      <c r="CK29" s="15"/>
      <c r="CL29" s="15"/>
      <c r="CM29" s="15"/>
      <c r="CN29" s="15"/>
      <c r="CO29" s="15"/>
      <c r="CP29" s="15"/>
      <c r="CQ29" s="15"/>
      <c r="CR29" s="15"/>
      <c r="CS29" s="15"/>
      <c r="CT29" s="15"/>
      <c r="CU29" s="15"/>
      <c r="CV29" s="15"/>
      <c r="CW29" s="15"/>
      <c r="CX29" s="15"/>
      <c r="CY29" s="15"/>
      <c r="CZ29" s="15">
        <f t="shared" si="8"/>
        <v>0</v>
      </c>
      <c r="DA29" s="15">
        <f t="shared" si="8"/>
        <v>0</v>
      </c>
      <c r="DB29" s="15"/>
      <c r="DC29" s="15">
        <f t="shared" si="6"/>
        <v>0</v>
      </c>
      <c r="DD29" s="15"/>
      <c r="DE29" s="15"/>
      <c r="DF29" s="15">
        <v>100</v>
      </c>
      <c r="DG29" s="15">
        <v>88</v>
      </c>
      <c r="DH29" s="15">
        <f t="shared" ref="DH29:DH39" si="28">DG29/8*12</f>
        <v>132</v>
      </c>
      <c r="DI29" s="15">
        <f t="shared" si="9"/>
        <v>194</v>
      </c>
      <c r="DJ29" s="15">
        <f t="shared" si="9"/>
        <v>36236922.750399999</v>
      </c>
      <c r="DK29" s="15">
        <v>194</v>
      </c>
      <c r="DL29" s="15">
        <f t="shared" si="7"/>
        <v>36236922.750399999</v>
      </c>
      <c r="DM29" s="15"/>
      <c r="DN29" s="15"/>
      <c r="DO29" s="15"/>
      <c r="DP29" s="15"/>
      <c r="DQ29" s="15"/>
      <c r="DR29" s="15"/>
      <c r="DS29" s="15"/>
      <c r="DT29" s="15"/>
      <c r="DU29" s="16">
        <f t="shared" si="10"/>
        <v>579</v>
      </c>
      <c r="DV29" s="16">
        <f t="shared" si="10"/>
        <v>108150403.4664</v>
      </c>
      <c r="DW29" s="17">
        <f t="shared" si="11"/>
        <v>579</v>
      </c>
      <c r="DX29" s="17">
        <f t="shared" si="11"/>
        <v>108150403.4664</v>
      </c>
      <c r="DY29" s="15">
        <f t="shared" si="12"/>
        <v>0</v>
      </c>
      <c r="DZ29" s="15">
        <f t="shared" si="12"/>
        <v>0</v>
      </c>
      <c r="EA29" s="18">
        <f t="shared" si="13"/>
        <v>0</v>
      </c>
      <c r="EB29" s="18">
        <f t="shared" si="13"/>
        <v>0</v>
      </c>
      <c r="EC29" s="18">
        <f t="shared" si="14"/>
        <v>579</v>
      </c>
      <c r="ED29" s="18">
        <f t="shared" si="15"/>
        <v>0</v>
      </c>
    </row>
    <row r="30" spans="1:134" s="19" customFormat="1" ht="31.5" x14ac:dyDescent="0.25">
      <c r="A30" s="50"/>
      <c r="B30" s="9" t="s">
        <v>70</v>
      </c>
      <c r="C30" s="10">
        <v>1.6060000000000001</v>
      </c>
      <c r="D30" s="11">
        <v>124392</v>
      </c>
      <c r="E30" s="12">
        <v>0.3</v>
      </c>
      <c r="F30" s="11">
        <f t="shared" si="17"/>
        <v>87074.4</v>
      </c>
      <c r="G30" s="11">
        <f t="shared" si="18"/>
        <v>37317.599999999999</v>
      </c>
      <c r="H30" s="11">
        <f t="shared" si="19"/>
        <v>147006.4656</v>
      </c>
      <c r="I30" s="11" t="e">
        <f>H30/#REF!</f>
        <v>#REF!</v>
      </c>
      <c r="J30" s="13"/>
      <c r="K30" s="14"/>
      <c r="L30" s="14"/>
      <c r="M30" s="15">
        <f t="shared" si="20"/>
        <v>0</v>
      </c>
      <c r="N30" s="15">
        <f>P30+S30</f>
        <v>0</v>
      </c>
      <c r="O30" s="15"/>
      <c r="P30" s="15">
        <f t="shared" si="1"/>
        <v>0</v>
      </c>
      <c r="Q30" s="15"/>
      <c r="S30" s="15"/>
      <c r="T30" s="14"/>
      <c r="U30" s="14"/>
      <c r="V30" s="15">
        <f t="shared" si="22"/>
        <v>0</v>
      </c>
      <c r="W30" s="15">
        <f t="shared" si="22"/>
        <v>0</v>
      </c>
      <c r="X30" s="15"/>
      <c r="Y30" s="15">
        <f t="shared" si="3"/>
        <v>0</v>
      </c>
      <c r="Z30" s="15"/>
      <c r="AA30" s="15"/>
      <c r="AB30" s="15"/>
      <c r="AC30" s="15"/>
      <c r="AD30" s="15"/>
      <c r="AE30" s="15"/>
      <c r="AF30" s="15"/>
      <c r="AG30" s="15"/>
      <c r="AH30" s="15">
        <f t="shared" si="16"/>
        <v>0</v>
      </c>
      <c r="AI30" s="15"/>
      <c r="AJ30" s="15"/>
      <c r="AK30" s="15"/>
      <c r="AL30" s="15"/>
      <c r="AM30" s="15"/>
      <c r="AN30" s="15"/>
      <c r="AO30" s="15"/>
      <c r="AP30" s="15"/>
      <c r="AQ30" s="15"/>
      <c r="AR30" s="15"/>
      <c r="AS30" s="15"/>
      <c r="AT30" s="15">
        <v>160</v>
      </c>
      <c r="AU30" s="15">
        <v>109</v>
      </c>
      <c r="AV30" s="15">
        <f>AU30/8*12</f>
        <v>163.5</v>
      </c>
      <c r="AW30" s="15">
        <f t="shared" si="24"/>
        <v>100</v>
      </c>
      <c r="AX30" s="15">
        <f t="shared" si="24"/>
        <v>14700646.559999999</v>
      </c>
      <c r="AY30" s="15">
        <v>100</v>
      </c>
      <c r="AZ30" s="15">
        <f t="shared" si="5"/>
        <v>14700646.559999999</v>
      </c>
      <c r="BA30" s="15"/>
      <c r="BB30" s="15"/>
      <c r="BC30" s="15">
        <v>110</v>
      </c>
      <c r="BD30" s="15">
        <v>77</v>
      </c>
      <c r="BE30" s="15">
        <f>BD30/8*12</f>
        <v>115.5</v>
      </c>
      <c r="BF30" s="15">
        <f t="shared" si="26"/>
        <v>65</v>
      </c>
      <c r="BG30" s="15">
        <f t="shared" si="26"/>
        <v>9555420.2640000004</v>
      </c>
      <c r="BH30" s="15">
        <v>65</v>
      </c>
      <c r="BI30" s="15">
        <f t="shared" si="27"/>
        <v>9555420.2640000004</v>
      </c>
      <c r="BJ30" s="15"/>
      <c r="BK30" s="15"/>
      <c r="BL30" s="15"/>
      <c r="BM30" s="15"/>
      <c r="BN30" s="15"/>
      <c r="BO30" s="15"/>
      <c r="BP30" s="15"/>
      <c r="BQ30" s="15"/>
      <c r="BR30" s="15"/>
      <c r="BS30" s="15"/>
      <c r="BT30" s="15"/>
      <c r="BU30" s="15"/>
      <c r="BV30" s="15"/>
      <c r="BW30" s="15"/>
      <c r="BX30" s="15"/>
      <c r="BY30" s="15"/>
      <c r="BZ30" s="15"/>
      <c r="CA30" s="15"/>
      <c r="CB30" s="15"/>
      <c r="CC30" s="15"/>
      <c r="CD30" s="15"/>
      <c r="CE30" s="15"/>
      <c r="CF30" s="15"/>
      <c r="CG30" s="15"/>
      <c r="CH30" s="15"/>
      <c r="CI30" s="15"/>
      <c r="CJ30" s="15"/>
      <c r="CK30" s="15"/>
      <c r="CL30" s="15"/>
      <c r="CM30" s="15"/>
      <c r="CN30" s="15"/>
      <c r="CO30" s="15"/>
      <c r="CP30" s="15"/>
      <c r="CQ30" s="15"/>
      <c r="CR30" s="15"/>
      <c r="CS30" s="15"/>
      <c r="CT30" s="15"/>
      <c r="CU30" s="15"/>
      <c r="CV30" s="15"/>
      <c r="CW30" s="15"/>
      <c r="CX30" s="15"/>
      <c r="CY30" s="15"/>
      <c r="CZ30" s="15">
        <f t="shared" si="8"/>
        <v>0</v>
      </c>
      <c r="DA30" s="15">
        <f t="shared" si="8"/>
        <v>0</v>
      </c>
      <c r="DB30" s="15"/>
      <c r="DC30" s="15">
        <f t="shared" si="6"/>
        <v>0</v>
      </c>
      <c r="DD30" s="15"/>
      <c r="DE30" s="15"/>
      <c r="DF30" s="15">
        <v>9</v>
      </c>
      <c r="DG30" s="15">
        <v>2</v>
      </c>
      <c r="DH30" s="15">
        <f t="shared" si="28"/>
        <v>3</v>
      </c>
      <c r="DI30" s="15">
        <f t="shared" si="9"/>
        <v>7</v>
      </c>
      <c r="DJ30" s="15">
        <f t="shared" si="9"/>
        <v>1029045.2592</v>
      </c>
      <c r="DK30" s="15">
        <v>7</v>
      </c>
      <c r="DL30" s="15">
        <f t="shared" si="7"/>
        <v>1029045.2592</v>
      </c>
      <c r="DM30" s="15"/>
      <c r="DN30" s="15"/>
      <c r="DO30" s="15"/>
      <c r="DP30" s="15"/>
      <c r="DQ30" s="15"/>
      <c r="DR30" s="15"/>
      <c r="DS30" s="15"/>
      <c r="DT30" s="15"/>
      <c r="DU30" s="16">
        <f t="shared" si="10"/>
        <v>172</v>
      </c>
      <c r="DV30" s="16">
        <f t="shared" si="10"/>
        <v>25285112.0832</v>
      </c>
      <c r="DW30" s="17">
        <f t="shared" si="11"/>
        <v>172</v>
      </c>
      <c r="DX30" s="17">
        <f t="shared" si="11"/>
        <v>25285112.0832</v>
      </c>
      <c r="DY30" s="15">
        <f t="shared" si="12"/>
        <v>0</v>
      </c>
      <c r="DZ30" s="15">
        <f>S30+AA30+AJ30+AS30+BB30+BK30+BT30+CC30+CL30+CU30+DE30+DN30</f>
        <v>0</v>
      </c>
      <c r="EA30" s="18">
        <f t="shared" si="13"/>
        <v>0</v>
      </c>
      <c r="EB30" s="18">
        <f t="shared" si="13"/>
        <v>0</v>
      </c>
      <c r="EC30" s="18">
        <f t="shared" si="14"/>
        <v>172</v>
      </c>
      <c r="ED30" s="18">
        <f t="shared" si="15"/>
        <v>0</v>
      </c>
    </row>
    <row r="31" spans="1:134" s="19" customFormat="1" ht="31.5" x14ac:dyDescent="0.25">
      <c r="A31" s="50"/>
      <c r="B31" s="9" t="s">
        <v>71</v>
      </c>
      <c r="C31" s="10">
        <v>1.6060000000000001</v>
      </c>
      <c r="D31" s="11">
        <v>232966</v>
      </c>
      <c r="E31" s="12">
        <v>0.15</v>
      </c>
      <c r="F31" s="11">
        <f t="shared" si="17"/>
        <v>198021.1</v>
      </c>
      <c r="G31" s="11">
        <f t="shared" si="18"/>
        <v>34944.9</v>
      </c>
      <c r="H31" s="11">
        <f t="shared" si="19"/>
        <v>254142.60940000002</v>
      </c>
      <c r="I31" s="11" t="e">
        <f>H31/#REF!</f>
        <v>#REF!</v>
      </c>
      <c r="J31" s="13"/>
      <c r="K31" s="14"/>
      <c r="L31" s="14"/>
      <c r="M31" s="15">
        <f t="shared" si="20"/>
        <v>0</v>
      </c>
      <c r="N31" s="15">
        <f t="shared" si="20"/>
        <v>0</v>
      </c>
      <c r="O31" s="15"/>
      <c r="P31" s="15">
        <f t="shared" si="1"/>
        <v>0</v>
      </c>
      <c r="Q31" s="15"/>
      <c r="R31" s="15"/>
      <c r="S31" s="13"/>
      <c r="T31" s="14"/>
      <c r="U31" s="14"/>
      <c r="V31" s="15">
        <f t="shared" si="22"/>
        <v>0</v>
      </c>
      <c r="W31" s="15">
        <f t="shared" si="22"/>
        <v>0</v>
      </c>
      <c r="X31" s="15"/>
      <c r="Y31" s="15">
        <f t="shared" si="3"/>
        <v>0</v>
      </c>
      <c r="Z31" s="15"/>
      <c r="AA31" s="15"/>
      <c r="AB31" s="15"/>
      <c r="AC31" s="15"/>
      <c r="AD31" s="15"/>
      <c r="AE31" s="15"/>
      <c r="AF31" s="15"/>
      <c r="AG31" s="15"/>
      <c r="AH31" s="15">
        <f t="shared" si="16"/>
        <v>0</v>
      </c>
      <c r="AI31" s="15"/>
      <c r="AJ31" s="15"/>
      <c r="AK31" s="15"/>
      <c r="AL31" s="15"/>
      <c r="AM31" s="15"/>
      <c r="AN31" s="15"/>
      <c r="AO31" s="15"/>
      <c r="AP31" s="15"/>
      <c r="AQ31" s="15"/>
      <c r="AR31" s="15"/>
      <c r="AS31" s="15"/>
      <c r="AT31" s="15"/>
      <c r="AU31" s="15"/>
      <c r="AV31" s="15"/>
      <c r="AW31" s="15">
        <f t="shared" si="24"/>
        <v>0</v>
      </c>
      <c r="AX31" s="15">
        <f t="shared" si="24"/>
        <v>0</v>
      </c>
      <c r="AY31" s="15"/>
      <c r="AZ31" s="15">
        <f t="shared" si="5"/>
        <v>0</v>
      </c>
      <c r="BA31" s="15"/>
      <c r="BB31" s="15"/>
      <c r="BC31" s="15"/>
      <c r="BD31" s="15"/>
      <c r="BE31" s="15"/>
      <c r="BF31" s="15">
        <f t="shared" si="26"/>
        <v>4</v>
      </c>
      <c r="BG31" s="15">
        <f t="shared" si="26"/>
        <v>1016570.4376000001</v>
      </c>
      <c r="BH31" s="17">
        <f>1+3</f>
        <v>4</v>
      </c>
      <c r="BI31" s="15">
        <f t="shared" si="27"/>
        <v>1016570.4376000001</v>
      </c>
      <c r="BJ31" s="15"/>
      <c r="BK31" s="15"/>
      <c r="BL31" s="15"/>
      <c r="BM31" s="15"/>
      <c r="BN31" s="15"/>
      <c r="BO31" s="15"/>
      <c r="BP31" s="15"/>
      <c r="BQ31" s="15"/>
      <c r="BR31" s="15"/>
      <c r="BS31" s="15"/>
      <c r="BT31" s="15"/>
      <c r="BU31" s="15"/>
      <c r="BV31" s="15"/>
      <c r="BW31" s="15"/>
      <c r="BX31" s="15"/>
      <c r="BY31" s="15"/>
      <c r="BZ31" s="15"/>
      <c r="CA31" s="15"/>
      <c r="CB31" s="15"/>
      <c r="CC31" s="15"/>
      <c r="CD31" s="15"/>
      <c r="CE31" s="15"/>
      <c r="CF31" s="15"/>
      <c r="CG31" s="15"/>
      <c r="CH31" s="15"/>
      <c r="CI31" s="15"/>
      <c r="CJ31" s="15"/>
      <c r="CK31" s="15"/>
      <c r="CL31" s="15"/>
      <c r="CM31" s="15"/>
      <c r="CN31" s="15"/>
      <c r="CO31" s="15"/>
      <c r="CP31" s="15"/>
      <c r="CQ31" s="15"/>
      <c r="CR31" s="15"/>
      <c r="CS31" s="15"/>
      <c r="CT31" s="15"/>
      <c r="CU31" s="15"/>
      <c r="CV31" s="15"/>
      <c r="CW31" s="15"/>
      <c r="CX31" s="15"/>
      <c r="CY31" s="15"/>
      <c r="CZ31" s="15">
        <f t="shared" si="8"/>
        <v>0</v>
      </c>
      <c r="DA31" s="15">
        <f t="shared" si="8"/>
        <v>0</v>
      </c>
      <c r="DB31" s="15"/>
      <c r="DC31" s="15">
        <f t="shared" si="6"/>
        <v>0</v>
      </c>
      <c r="DD31" s="15"/>
      <c r="DE31" s="15"/>
      <c r="DF31" s="15"/>
      <c r="DG31" s="15"/>
      <c r="DH31" s="15">
        <f t="shared" si="28"/>
        <v>0</v>
      </c>
      <c r="DI31" s="15">
        <f t="shared" si="9"/>
        <v>0</v>
      </c>
      <c r="DJ31" s="15">
        <f t="shared" si="9"/>
        <v>0</v>
      </c>
      <c r="DK31" s="15"/>
      <c r="DL31" s="15">
        <f t="shared" si="7"/>
        <v>0</v>
      </c>
      <c r="DM31" s="15"/>
      <c r="DN31" s="15"/>
      <c r="DO31" s="15"/>
      <c r="DP31" s="15"/>
      <c r="DQ31" s="15"/>
      <c r="DR31" s="15"/>
      <c r="DS31" s="15"/>
      <c r="DT31" s="15"/>
      <c r="DU31" s="16">
        <f t="shared" si="10"/>
        <v>4</v>
      </c>
      <c r="DV31" s="16">
        <f t="shared" si="10"/>
        <v>1016570.4376000001</v>
      </c>
      <c r="DW31" s="17">
        <f t="shared" si="11"/>
        <v>4</v>
      </c>
      <c r="DX31" s="17">
        <f t="shared" si="11"/>
        <v>1016570.4376000001</v>
      </c>
      <c r="DY31" s="15">
        <f t="shared" si="12"/>
        <v>0</v>
      </c>
      <c r="DZ31" s="15">
        <f t="shared" si="12"/>
        <v>0</v>
      </c>
      <c r="EA31" s="18">
        <f t="shared" si="13"/>
        <v>0</v>
      </c>
      <c r="EB31" s="18">
        <f t="shared" si="13"/>
        <v>0</v>
      </c>
      <c r="EC31" s="18">
        <f t="shared" si="14"/>
        <v>4</v>
      </c>
      <c r="ED31" s="18">
        <f t="shared" si="15"/>
        <v>0</v>
      </c>
    </row>
    <row r="32" spans="1:134" s="19" customFormat="1" ht="31.5" x14ac:dyDescent="0.25">
      <c r="A32" s="51"/>
      <c r="B32" s="9" t="s">
        <v>72</v>
      </c>
      <c r="C32" s="10">
        <v>1.6060000000000001</v>
      </c>
      <c r="D32" s="11">
        <v>205345</v>
      </c>
      <c r="E32" s="12">
        <v>0.3</v>
      </c>
      <c r="F32" s="11">
        <f t="shared" si="17"/>
        <v>143741.5</v>
      </c>
      <c r="G32" s="11">
        <f t="shared" si="18"/>
        <v>61603.5</v>
      </c>
      <c r="H32" s="11">
        <f t="shared" si="19"/>
        <v>242676.72100000002</v>
      </c>
      <c r="I32" s="11"/>
      <c r="J32" s="13"/>
      <c r="K32" s="14"/>
      <c r="L32" s="14"/>
      <c r="M32" s="15"/>
      <c r="N32" s="15"/>
      <c r="O32" s="15"/>
      <c r="P32" s="15">
        <f t="shared" si="1"/>
        <v>0</v>
      </c>
      <c r="Q32" s="15"/>
      <c r="R32" s="15"/>
      <c r="S32" s="13"/>
      <c r="T32" s="14"/>
      <c r="U32" s="14"/>
      <c r="V32" s="15"/>
      <c r="W32" s="15"/>
      <c r="X32" s="15"/>
      <c r="Y32" s="15">
        <f t="shared" si="3"/>
        <v>0</v>
      </c>
      <c r="Z32" s="15"/>
      <c r="AA32" s="15"/>
      <c r="AB32" s="15"/>
      <c r="AC32" s="15"/>
      <c r="AD32" s="15"/>
      <c r="AE32" s="15"/>
      <c r="AF32" s="15"/>
      <c r="AG32" s="15"/>
      <c r="AH32" s="15">
        <f t="shared" si="16"/>
        <v>0</v>
      </c>
      <c r="AI32" s="15"/>
      <c r="AJ32" s="15"/>
      <c r="AK32" s="15"/>
      <c r="AL32" s="15"/>
      <c r="AM32" s="15"/>
      <c r="AN32" s="15"/>
      <c r="AO32" s="15"/>
      <c r="AP32" s="15"/>
      <c r="AQ32" s="15"/>
      <c r="AR32" s="15"/>
      <c r="AS32" s="15"/>
      <c r="AT32" s="15"/>
      <c r="AU32" s="15"/>
      <c r="AV32" s="15"/>
      <c r="AW32" s="15">
        <f>AY32+BA32</f>
        <v>200</v>
      </c>
      <c r="AX32" s="15">
        <f>AZ32+BB32</f>
        <v>48535344.200000003</v>
      </c>
      <c r="AY32" s="15">
        <v>200</v>
      </c>
      <c r="AZ32" s="15">
        <f t="shared" si="5"/>
        <v>48535344.200000003</v>
      </c>
      <c r="BA32" s="15"/>
      <c r="BB32" s="15"/>
      <c r="BC32" s="15"/>
      <c r="BD32" s="15"/>
      <c r="BE32" s="15"/>
      <c r="BF32" s="15">
        <f t="shared" si="26"/>
        <v>216</v>
      </c>
      <c r="BG32" s="15">
        <f t="shared" si="26"/>
        <v>52418171.736000001</v>
      </c>
      <c r="BH32" s="15">
        <v>216</v>
      </c>
      <c r="BI32" s="15">
        <f t="shared" si="27"/>
        <v>52418171.736000001</v>
      </c>
      <c r="BJ32" s="15"/>
      <c r="BK32" s="15"/>
      <c r="BL32" s="15"/>
      <c r="BM32" s="15"/>
      <c r="BN32" s="15"/>
      <c r="BO32" s="15"/>
      <c r="BP32" s="15"/>
      <c r="BQ32" s="15"/>
      <c r="BR32" s="15"/>
      <c r="BS32" s="15"/>
      <c r="BT32" s="15"/>
      <c r="BU32" s="15"/>
      <c r="BV32" s="15"/>
      <c r="BW32" s="15"/>
      <c r="BX32" s="15"/>
      <c r="BY32" s="15"/>
      <c r="BZ32" s="15"/>
      <c r="CA32" s="15"/>
      <c r="CB32" s="15"/>
      <c r="CC32" s="15"/>
      <c r="CD32" s="15"/>
      <c r="CE32" s="15"/>
      <c r="CF32" s="15"/>
      <c r="CG32" s="15"/>
      <c r="CH32" s="15"/>
      <c r="CI32" s="15"/>
      <c r="CJ32" s="15"/>
      <c r="CK32" s="15"/>
      <c r="CL32" s="15"/>
      <c r="CM32" s="15"/>
      <c r="CN32" s="15"/>
      <c r="CO32" s="15"/>
      <c r="CP32" s="15"/>
      <c r="CQ32" s="15"/>
      <c r="CR32" s="15"/>
      <c r="CS32" s="15"/>
      <c r="CT32" s="15"/>
      <c r="CU32" s="15"/>
      <c r="CV32" s="15"/>
      <c r="CW32" s="15"/>
      <c r="CX32" s="15"/>
      <c r="CY32" s="15"/>
      <c r="CZ32" s="15"/>
      <c r="DA32" s="15"/>
      <c r="DB32" s="15"/>
      <c r="DC32" s="15">
        <f t="shared" si="6"/>
        <v>0</v>
      </c>
      <c r="DD32" s="15"/>
      <c r="DE32" s="15"/>
      <c r="DF32" s="15"/>
      <c r="DG32" s="15"/>
      <c r="DH32" s="15"/>
      <c r="DI32" s="15">
        <f t="shared" si="9"/>
        <v>2</v>
      </c>
      <c r="DJ32" s="15">
        <f t="shared" si="9"/>
        <v>485353.44200000004</v>
      </c>
      <c r="DK32" s="15">
        <v>2</v>
      </c>
      <c r="DL32" s="15">
        <f t="shared" si="7"/>
        <v>485353.44200000004</v>
      </c>
      <c r="DM32" s="15"/>
      <c r="DN32" s="15"/>
      <c r="DO32" s="15"/>
      <c r="DP32" s="15"/>
      <c r="DQ32" s="15"/>
      <c r="DR32" s="15"/>
      <c r="DS32" s="15"/>
      <c r="DT32" s="15"/>
      <c r="DU32" s="16">
        <f t="shared" si="10"/>
        <v>418</v>
      </c>
      <c r="DV32" s="16">
        <f t="shared" si="10"/>
        <v>101438869.37800001</v>
      </c>
      <c r="DW32" s="17">
        <f t="shared" si="11"/>
        <v>418</v>
      </c>
      <c r="DX32" s="17">
        <f t="shared" si="11"/>
        <v>101438869.37800001</v>
      </c>
      <c r="DY32" s="15">
        <f t="shared" si="12"/>
        <v>0</v>
      </c>
      <c r="DZ32" s="15">
        <f t="shared" si="12"/>
        <v>0</v>
      </c>
      <c r="EA32" s="18"/>
      <c r="EB32" s="18"/>
      <c r="EC32" s="18">
        <f t="shared" si="14"/>
        <v>418</v>
      </c>
      <c r="ED32" s="18">
        <f t="shared" si="15"/>
        <v>0</v>
      </c>
    </row>
    <row r="33" spans="1:134" s="19" customFormat="1" ht="15.75" x14ac:dyDescent="0.25">
      <c r="A33" s="49" t="s">
        <v>73</v>
      </c>
      <c r="B33" s="9" t="s">
        <v>74</v>
      </c>
      <c r="C33" s="10">
        <v>1.6060000000000001</v>
      </c>
      <c r="D33" s="11">
        <v>128190</v>
      </c>
      <c r="E33" s="12">
        <v>0.15</v>
      </c>
      <c r="F33" s="11">
        <f t="shared" si="17"/>
        <v>108961.5</v>
      </c>
      <c r="G33" s="11">
        <f t="shared" si="18"/>
        <v>19228.5</v>
      </c>
      <c r="H33" s="11">
        <f t="shared" si="19"/>
        <v>139842.47099999999</v>
      </c>
      <c r="I33" s="11" t="e">
        <f>H33/#REF!</f>
        <v>#REF!</v>
      </c>
      <c r="J33" s="13"/>
      <c r="K33" s="14"/>
      <c r="L33" s="14"/>
      <c r="M33" s="15">
        <f t="shared" si="20"/>
        <v>0</v>
      </c>
      <c r="N33" s="15">
        <f t="shared" si="20"/>
        <v>0</v>
      </c>
      <c r="O33" s="15"/>
      <c r="P33" s="15">
        <f t="shared" si="1"/>
        <v>0</v>
      </c>
      <c r="Q33" s="15"/>
      <c r="R33" s="15"/>
      <c r="S33" s="13"/>
      <c r="T33" s="14"/>
      <c r="U33" s="14"/>
      <c r="V33" s="15">
        <f t="shared" si="22"/>
        <v>0</v>
      </c>
      <c r="W33" s="15">
        <f t="shared" si="22"/>
        <v>0</v>
      </c>
      <c r="X33" s="15"/>
      <c r="Y33" s="15">
        <f t="shared" si="3"/>
        <v>0</v>
      </c>
      <c r="Z33" s="15"/>
      <c r="AA33" s="15"/>
      <c r="AB33" s="15"/>
      <c r="AC33" s="15"/>
      <c r="AD33" s="15"/>
      <c r="AE33" s="15"/>
      <c r="AF33" s="15"/>
      <c r="AG33" s="15"/>
      <c r="AH33" s="15">
        <f t="shared" si="16"/>
        <v>0</v>
      </c>
      <c r="AI33" s="22"/>
      <c r="AJ33" s="15"/>
      <c r="AK33" s="15"/>
      <c r="AL33" s="15"/>
      <c r="AM33" s="15"/>
      <c r="AN33" s="15"/>
      <c r="AO33" s="15"/>
      <c r="AP33" s="15"/>
      <c r="AQ33" s="15"/>
      <c r="AR33" s="15"/>
      <c r="AS33" s="15"/>
      <c r="AT33" s="15"/>
      <c r="AU33" s="15"/>
      <c r="AV33" s="15"/>
      <c r="AW33" s="15">
        <f t="shared" si="24"/>
        <v>8</v>
      </c>
      <c r="AX33" s="15">
        <f t="shared" si="24"/>
        <v>1118739.7679999999</v>
      </c>
      <c r="AY33" s="15">
        <v>8</v>
      </c>
      <c r="AZ33" s="15">
        <f t="shared" si="5"/>
        <v>1118739.7679999999</v>
      </c>
      <c r="BA33" s="15"/>
      <c r="BB33" s="15"/>
      <c r="BC33" s="15"/>
      <c r="BD33" s="15"/>
      <c r="BE33" s="15"/>
      <c r="BF33" s="15"/>
      <c r="BG33" s="15"/>
      <c r="BH33" s="15"/>
      <c r="BI33" s="15">
        <f t="shared" si="27"/>
        <v>0</v>
      </c>
      <c r="BJ33" s="22"/>
      <c r="BK33" s="15"/>
      <c r="BL33" s="15"/>
      <c r="BM33" s="15"/>
      <c r="BN33" s="15"/>
      <c r="BO33" s="15"/>
      <c r="BP33" s="15"/>
      <c r="BQ33" s="15"/>
      <c r="BR33" s="15"/>
      <c r="BS33" s="15"/>
      <c r="BT33" s="15"/>
      <c r="BU33" s="15"/>
      <c r="BV33" s="15"/>
      <c r="BW33" s="15"/>
      <c r="BX33" s="15"/>
      <c r="BY33" s="15"/>
      <c r="BZ33" s="15"/>
      <c r="CA33" s="15"/>
      <c r="CB33" s="15"/>
      <c r="CC33" s="15"/>
      <c r="CD33" s="15"/>
      <c r="CE33" s="15"/>
      <c r="CF33" s="15"/>
      <c r="CG33" s="15"/>
      <c r="CH33" s="15"/>
      <c r="CI33" s="15"/>
      <c r="CJ33" s="15"/>
      <c r="CK33" s="15"/>
      <c r="CL33" s="15"/>
      <c r="CM33" s="15"/>
      <c r="CN33" s="15"/>
      <c r="CO33" s="15"/>
      <c r="CP33" s="15"/>
      <c r="CQ33" s="15"/>
      <c r="CR33" s="15"/>
      <c r="CS33" s="15"/>
      <c r="CT33" s="15"/>
      <c r="CU33" s="15"/>
      <c r="CV33" s="15"/>
      <c r="CW33" s="15"/>
      <c r="CX33" s="15"/>
      <c r="CY33" s="15"/>
      <c r="CZ33" s="15">
        <f t="shared" si="8"/>
        <v>0</v>
      </c>
      <c r="DA33" s="15">
        <f t="shared" si="8"/>
        <v>0</v>
      </c>
      <c r="DB33" s="15"/>
      <c r="DC33" s="15">
        <f t="shared" si="6"/>
        <v>0</v>
      </c>
      <c r="DD33" s="15"/>
      <c r="DE33" s="15"/>
      <c r="DF33" s="15"/>
      <c r="DG33" s="15"/>
      <c r="DH33" s="15">
        <f t="shared" si="28"/>
        <v>0</v>
      </c>
      <c r="DI33" s="15">
        <f t="shared" si="9"/>
        <v>0</v>
      </c>
      <c r="DJ33" s="15">
        <f t="shared" si="9"/>
        <v>0</v>
      </c>
      <c r="DK33" s="15"/>
      <c r="DL33" s="15">
        <f t="shared" si="7"/>
        <v>0</v>
      </c>
      <c r="DM33" s="15"/>
      <c r="DN33" s="15"/>
      <c r="DO33" s="15"/>
      <c r="DP33" s="15"/>
      <c r="DQ33" s="15"/>
      <c r="DR33" s="15"/>
      <c r="DS33" s="15">
        <v>5</v>
      </c>
      <c r="DT33" s="15">
        <f>SUM(DS33*H33)</f>
        <v>699212.35499999998</v>
      </c>
      <c r="DU33" s="16">
        <f t="shared" si="10"/>
        <v>13</v>
      </c>
      <c r="DV33" s="16">
        <f t="shared" si="10"/>
        <v>1817952.1229999999</v>
      </c>
      <c r="DW33" s="17">
        <f t="shared" si="11"/>
        <v>13</v>
      </c>
      <c r="DX33" s="17">
        <f t="shared" si="11"/>
        <v>1817952.1229999999</v>
      </c>
      <c r="DY33" s="15">
        <f t="shared" si="12"/>
        <v>0</v>
      </c>
      <c r="DZ33" s="15">
        <f t="shared" si="12"/>
        <v>0</v>
      </c>
      <c r="EA33" s="18">
        <f t="shared" si="13"/>
        <v>0</v>
      </c>
      <c r="EB33" s="18">
        <f t="shared" si="13"/>
        <v>0</v>
      </c>
      <c r="EC33" s="18">
        <f t="shared" si="14"/>
        <v>13</v>
      </c>
      <c r="ED33" s="18">
        <f t="shared" si="15"/>
        <v>0</v>
      </c>
    </row>
    <row r="34" spans="1:134" s="19" customFormat="1" ht="15.75" x14ac:dyDescent="0.25">
      <c r="A34" s="51"/>
      <c r="B34" s="9" t="s">
        <v>75</v>
      </c>
      <c r="C34" s="10">
        <v>1.6060000000000001</v>
      </c>
      <c r="D34" s="11">
        <v>224336</v>
      </c>
      <c r="E34" s="12">
        <v>0.15</v>
      </c>
      <c r="F34" s="11">
        <f t="shared" si="17"/>
        <v>190685.6</v>
      </c>
      <c r="G34" s="11">
        <f t="shared" si="18"/>
        <v>33650.400000000001</v>
      </c>
      <c r="H34" s="11">
        <f t="shared" si="19"/>
        <v>244728.14240000001</v>
      </c>
      <c r="I34" s="11" t="e">
        <f>H34/#REF!</f>
        <v>#REF!</v>
      </c>
      <c r="J34" s="13"/>
      <c r="K34" s="14"/>
      <c r="L34" s="14"/>
      <c r="M34" s="15">
        <f t="shared" si="20"/>
        <v>0</v>
      </c>
      <c r="N34" s="15">
        <f t="shared" si="20"/>
        <v>0</v>
      </c>
      <c r="O34" s="15"/>
      <c r="P34" s="15">
        <f t="shared" si="1"/>
        <v>0</v>
      </c>
      <c r="Q34" s="15"/>
      <c r="R34" s="15"/>
      <c r="S34" s="13"/>
      <c r="T34" s="14"/>
      <c r="U34" s="14"/>
      <c r="V34" s="15">
        <f t="shared" si="22"/>
        <v>0</v>
      </c>
      <c r="W34" s="15">
        <f t="shared" si="22"/>
        <v>0</v>
      </c>
      <c r="X34" s="15"/>
      <c r="Y34" s="15">
        <f t="shared" si="3"/>
        <v>0</v>
      </c>
      <c r="Z34" s="15"/>
      <c r="AA34" s="15"/>
      <c r="AB34" s="15"/>
      <c r="AC34" s="15"/>
      <c r="AD34" s="15"/>
      <c r="AE34" s="15"/>
      <c r="AF34" s="15"/>
      <c r="AG34" s="15"/>
      <c r="AH34" s="15">
        <f t="shared" si="16"/>
        <v>0</v>
      </c>
      <c r="AI34" s="22"/>
      <c r="AJ34" s="15"/>
      <c r="AK34" s="15"/>
      <c r="AL34" s="15"/>
      <c r="AM34" s="15"/>
      <c r="AN34" s="15"/>
      <c r="AO34" s="15"/>
      <c r="AP34" s="15"/>
      <c r="AQ34" s="15"/>
      <c r="AR34" s="15"/>
      <c r="AS34" s="15"/>
      <c r="AT34" s="15">
        <v>1</v>
      </c>
      <c r="AU34" s="15">
        <v>4</v>
      </c>
      <c r="AV34" s="15">
        <f>AU34/8*12</f>
        <v>6</v>
      </c>
      <c r="AW34" s="15">
        <f t="shared" si="24"/>
        <v>2</v>
      </c>
      <c r="AX34" s="15">
        <f t="shared" si="24"/>
        <v>489456.28480000002</v>
      </c>
      <c r="AY34" s="15">
        <v>2</v>
      </c>
      <c r="AZ34" s="15">
        <f t="shared" si="5"/>
        <v>489456.28480000002</v>
      </c>
      <c r="BA34" s="15"/>
      <c r="BB34" s="15"/>
      <c r="BC34" s="15"/>
      <c r="BD34" s="15"/>
      <c r="BE34" s="15"/>
      <c r="BF34" s="15"/>
      <c r="BG34" s="15"/>
      <c r="BH34" s="15"/>
      <c r="BI34" s="15">
        <f t="shared" si="27"/>
        <v>0</v>
      </c>
      <c r="BJ34" s="22"/>
      <c r="BK34" s="15"/>
      <c r="BL34" s="15"/>
      <c r="BM34" s="15"/>
      <c r="BN34" s="15"/>
      <c r="BO34" s="15"/>
      <c r="BP34" s="15"/>
      <c r="BQ34" s="15"/>
      <c r="BR34" s="15"/>
      <c r="BS34" s="15"/>
      <c r="BT34" s="15"/>
      <c r="BU34" s="15"/>
      <c r="BV34" s="15"/>
      <c r="BW34" s="15"/>
      <c r="BX34" s="15"/>
      <c r="BY34" s="15"/>
      <c r="BZ34" s="15"/>
      <c r="CA34" s="15"/>
      <c r="CB34" s="15"/>
      <c r="CC34" s="15"/>
      <c r="CD34" s="15"/>
      <c r="CE34" s="15"/>
      <c r="CF34" s="15"/>
      <c r="CG34" s="15"/>
      <c r="CH34" s="15"/>
      <c r="CI34" s="15"/>
      <c r="CJ34" s="15"/>
      <c r="CK34" s="15"/>
      <c r="CL34" s="15"/>
      <c r="CM34" s="15"/>
      <c r="CN34" s="15"/>
      <c r="CO34" s="15"/>
      <c r="CP34" s="15"/>
      <c r="CQ34" s="15"/>
      <c r="CR34" s="15"/>
      <c r="CS34" s="15"/>
      <c r="CT34" s="15"/>
      <c r="CU34" s="15"/>
      <c r="CV34" s="15"/>
      <c r="CW34" s="15"/>
      <c r="CX34" s="15"/>
      <c r="CY34" s="15"/>
      <c r="CZ34" s="15">
        <f t="shared" si="8"/>
        <v>0</v>
      </c>
      <c r="DA34" s="15">
        <f t="shared" si="8"/>
        <v>0</v>
      </c>
      <c r="DB34" s="15"/>
      <c r="DC34" s="15">
        <f t="shared" si="6"/>
        <v>0</v>
      </c>
      <c r="DD34" s="15"/>
      <c r="DE34" s="15"/>
      <c r="DF34" s="15"/>
      <c r="DG34" s="15"/>
      <c r="DH34" s="15">
        <f t="shared" si="28"/>
        <v>0</v>
      </c>
      <c r="DI34" s="15">
        <f t="shared" si="9"/>
        <v>0</v>
      </c>
      <c r="DJ34" s="15">
        <f t="shared" si="9"/>
        <v>0</v>
      </c>
      <c r="DK34" s="15"/>
      <c r="DL34" s="15">
        <f t="shared" si="7"/>
        <v>0</v>
      </c>
      <c r="DM34" s="15"/>
      <c r="DN34" s="15"/>
      <c r="DO34" s="15"/>
      <c r="DP34" s="15"/>
      <c r="DQ34" s="15"/>
      <c r="DR34" s="15"/>
      <c r="DS34" s="15"/>
      <c r="DT34" s="15">
        <f>SUM(DS34*H34)</f>
        <v>0</v>
      </c>
      <c r="DU34" s="16">
        <f t="shared" si="10"/>
        <v>2</v>
      </c>
      <c r="DV34" s="16">
        <f t="shared" si="10"/>
        <v>489456.28480000002</v>
      </c>
      <c r="DW34" s="17">
        <f t="shared" si="11"/>
        <v>2</v>
      </c>
      <c r="DX34" s="17">
        <f t="shared" si="11"/>
        <v>489456.28480000002</v>
      </c>
      <c r="DY34" s="15">
        <f t="shared" si="12"/>
        <v>0</v>
      </c>
      <c r="DZ34" s="15">
        <f t="shared" si="12"/>
        <v>0</v>
      </c>
      <c r="EA34" s="18">
        <f t="shared" si="13"/>
        <v>0</v>
      </c>
      <c r="EB34" s="18">
        <f t="shared" si="13"/>
        <v>0</v>
      </c>
      <c r="EC34" s="18">
        <f t="shared" si="14"/>
        <v>2</v>
      </c>
      <c r="ED34" s="18">
        <f t="shared" si="15"/>
        <v>0</v>
      </c>
    </row>
    <row r="35" spans="1:134" s="19" customFormat="1" ht="15.75" x14ac:dyDescent="0.25">
      <c r="A35" s="49" t="s">
        <v>76</v>
      </c>
      <c r="B35" s="9" t="s">
        <v>77</v>
      </c>
      <c r="C35" s="10">
        <v>1.6060000000000001</v>
      </c>
      <c r="D35" s="11">
        <v>123357</v>
      </c>
      <c r="E35" s="12">
        <v>0.15</v>
      </c>
      <c r="F35" s="11">
        <f t="shared" si="17"/>
        <v>104853.45</v>
      </c>
      <c r="G35" s="11">
        <f t="shared" si="18"/>
        <v>18503.55</v>
      </c>
      <c r="H35" s="11">
        <f t="shared" si="19"/>
        <v>134570.1513</v>
      </c>
      <c r="I35" s="11" t="e">
        <f>H35/#REF!</f>
        <v>#REF!</v>
      </c>
      <c r="J35" s="13">
        <v>45</v>
      </c>
      <c r="K35" s="14">
        <v>29</v>
      </c>
      <c r="L35" s="14">
        <f>K35/8*12</f>
        <v>43.5</v>
      </c>
      <c r="M35" s="15">
        <f t="shared" si="20"/>
        <v>25</v>
      </c>
      <c r="N35" s="15">
        <f t="shared" si="20"/>
        <v>3364253.7824999997</v>
      </c>
      <c r="O35" s="15">
        <v>25</v>
      </c>
      <c r="P35" s="15">
        <f t="shared" si="1"/>
        <v>3364253.7824999997</v>
      </c>
      <c r="Q35" s="15"/>
      <c r="R35" s="15"/>
      <c r="S35" s="15">
        <v>600</v>
      </c>
      <c r="T35" s="14">
        <v>302</v>
      </c>
      <c r="U35" s="14">
        <f>T35/8*12</f>
        <v>453</v>
      </c>
      <c r="V35" s="15">
        <f t="shared" si="22"/>
        <v>458</v>
      </c>
      <c r="W35" s="15">
        <f t="shared" si="22"/>
        <v>61633129.295400001</v>
      </c>
      <c r="X35" s="15">
        <v>458</v>
      </c>
      <c r="Y35" s="15">
        <f t="shared" si="3"/>
        <v>61633129.295400001</v>
      </c>
      <c r="Z35" s="15"/>
      <c r="AA35" s="15"/>
      <c r="AB35" s="15"/>
      <c r="AC35" s="15"/>
      <c r="AD35" s="15"/>
      <c r="AE35" s="15"/>
      <c r="AF35" s="15"/>
      <c r="AG35" s="15"/>
      <c r="AH35" s="15">
        <f t="shared" si="16"/>
        <v>0</v>
      </c>
      <c r="AI35" s="15"/>
      <c r="AJ35" s="15"/>
      <c r="AK35" s="15"/>
      <c r="AL35" s="15"/>
      <c r="AM35" s="15"/>
      <c r="AN35" s="15"/>
      <c r="AO35" s="15"/>
      <c r="AP35" s="15"/>
      <c r="AQ35" s="15"/>
      <c r="AR35" s="15"/>
      <c r="AS35" s="15"/>
      <c r="AT35" s="15">
        <v>116</v>
      </c>
      <c r="AU35" s="15">
        <v>97</v>
      </c>
      <c r="AV35" s="15">
        <f>AU35/8*12</f>
        <v>145.5</v>
      </c>
      <c r="AW35" s="15">
        <f t="shared" si="24"/>
        <v>130</v>
      </c>
      <c r="AX35" s="15">
        <f t="shared" si="24"/>
        <v>17494119.669</v>
      </c>
      <c r="AY35" s="15">
        <v>130</v>
      </c>
      <c r="AZ35" s="15">
        <f t="shared" si="5"/>
        <v>17494119.669</v>
      </c>
      <c r="BA35" s="15"/>
      <c r="BB35" s="15"/>
      <c r="BC35" s="15"/>
      <c r="BD35" s="15"/>
      <c r="BE35" s="15"/>
      <c r="BF35" s="15"/>
      <c r="BG35" s="15"/>
      <c r="BH35" s="15"/>
      <c r="BI35" s="15">
        <f t="shared" si="27"/>
        <v>0</v>
      </c>
      <c r="BJ35" s="22"/>
      <c r="BK35" s="15"/>
      <c r="BL35" s="15"/>
      <c r="BM35" s="15"/>
      <c r="BN35" s="15"/>
      <c r="BO35" s="15"/>
      <c r="BP35" s="15"/>
      <c r="BQ35" s="15"/>
      <c r="BR35" s="15"/>
      <c r="BS35" s="15"/>
      <c r="BT35" s="15"/>
      <c r="BU35" s="15"/>
      <c r="BV35" s="15"/>
      <c r="BW35" s="15"/>
      <c r="BX35" s="15"/>
      <c r="BY35" s="15"/>
      <c r="BZ35" s="15"/>
      <c r="CA35" s="15"/>
      <c r="CB35" s="15"/>
      <c r="CC35" s="15"/>
      <c r="CD35" s="15"/>
      <c r="CE35" s="15"/>
      <c r="CF35" s="15"/>
      <c r="CG35" s="15"/>
      <c r="CH35" s="15"/>
      <c r="CI35" s="15"/>
      <c r="CJ35" s="15"/>
      <c r="CK35" s="15"/>
      <c r="CL35" s="15"/>
      <c r="CM35" s="15"/>
      <c r="CN35" s="15"/>
      <c r="CO35" s="15"/>
      <c r="CP35" s="15"/>
      <c r="CQ35" s="15"/>
      <c r="CR35" s="15"/>
      <c r="CS35" s="15"/>
      <c r="CT35" s="15"/>
      <c r="CU35" s="15"/>
      <c r="CV35" s="15"/>
      <c r="CW35" s="15"/>
      <c r="CX35" s="15"/>
      <c r="CY35" s="15"/>
      <c r="CZ35" s="15">
        <f t="shared" si="8"/>
        <v>0</v>
      </c>
      <c r="DA35" s="15">
        <f t="shared" si="8"/>
        <v>0</v>
      </c>
      <c r="DB35" s="15"/>
      <c r="DC35" s="15">
        <f t="shared" si="6"/>
        <v>0</v>
      </c>
      <c r="DD35" s="15"/>
      <c r="DE35" s="15"/>
      <c r="DF35" s="15">
        <v>117</v>
      </c>
      <c r="DG35" s="15">
        <v>90</v>
      </c>
      <c r="DH35" s="15">
        <f t="shared" si="28"/>
        <v>135</v>
      </c>
      <c r="DI35" s="15">
        <f t="shared" si="9"/>
        <v>130</v>
      </c>
      <c r="DJ35" s="15">
        <f t="shared" si="9"/>
        <v>17494119.669</v>
      </c>
      <c r="DK35" s="15">
        <v>130</v>
      </c>
      <c r="DL35" s="15">
        <f t="shared" si="7"/>
        <v>17494119.669</v>
      </c>
      <c r="DM35" s="15"/>
      <c r="DN35" s="15"/>
      <c r="DO35" s="15"/>
      <c r="DP35" s="15"/>
      <c r="DQ35" s="15"/>
      <c r="DR35" s="15"/>
      <c r="DS35" s="15"/>
      <c r="DT35" s="15">
        <f>SUM(DS35*H35)</f>
        <v>0</v>
      </c>
      <c r="DU35" s="16">
        <f t="shared" si="10"/>
        <v>743</v>
      </c>
      <c r="DV35" s="16">
        <f t="shared" si="10"/>
        <v>99985622.415899992</v>
      </c>
      <c r="DW35" s="17">
        <f t="shared" si="11"/>
        <v>743</v>
      </c>
      <c r="DX35" s="17">
        <f t="shared" si="11"/>
        <v>99985622.415899992</v>
      </c>
      <c r="DY35" s="15">
        <f t="shared" si="12"/>
        <v>0</v>
      </c>
      <c r="DZ35" s="15">
        <f t="shared" si="12"/>
        <v>0</v>
      </c>
      <c r="EA35" s="18">
        <f t="shared" si="13"/>
        <v>0</v>
      </c>
      <c r="EB35" s="18">
        <f t="shared" si="13"/>
        <v>0</v>
      </c>
      <c r="EC35" s="18">
        <f t="shared" si="14"/>
        <v>743</v>
      </c>
      <c r="ED35" s="18">
        <f t="shared" si="15"/>
        <v>0</v>
      </c>
    </row>
    <row r="36" spans="1:134" s="19" customFormat="1" ht="15.75" x14ac:dyDescent="0.25">
      <c r="A36" s="50"/>
      <c r="B36" s="9" t="s">
        <v>78</v>
      </c>
      <c r="C36" s="10">
        <v>1.6060000000000001</v>
      </c>
      <c r="D36" s="11">
        <v>184490</v>
      </c>
      <c r="E36" s="12">
        <v>0.15</v>
      </c>
      <c r="F36" s="11">
        <f t="shared" si="17"/>
        <v>156816.5</v>
      </c>
      <c r="G36" s="11">
        <f t="shared" si="18"/>
        <v>27673.5</v>
      </c>
      <c r="H36" s="11">
        <f t="shared" si="19"/>
        <v>201260.141</v>
      </c>
      <c r="I36" s="11" t="e">
        <f>H36/#REF!</f>
        <v>#REF!</v>
      </c>
      <c r="J36" s="13"/>
      <c r="K36" s="14"/>
      <c r="L36" s="14"/>
      <c r="M36" s="15">
        <f t="shared" si="20"/>
        <v>0</v>
      </c>
      <c r="N36" s="15">
        <f t="shared" si="20"/>
        <v>0</v>
      </c>
      <c r="O36" s="15"/>
      <c r="P36" s="15">
        <f t="shared" si="1"/>
        <v>0</v>
      </c>
      <c r="Q36" s="15"/>
      <c r="R36" s="15"/>
      <c r="S36" s="15">
        <v>83</v>
      </c>
      <c r="T36" s="14">
        <v>125</v>
      </c>
      <c r="U36" s="14">
        <f>T36/8*12</f>
        <v>187.5</v>
      </c>
      <c r="V36" s="15">
        <f t="shared" si="22"/>
        <v>133</v>
      </c>
      <c r="W36" s="15">
        <f t="shared" si="22"/>
        <v>26767598.752999999</v>
      </c>
      <c r="X36" s="15">
        <f>17+116</f>
        <v>133</v>
      </c>
      <c r="Y36" s="15">
        <f t="shared" si="3"/>
        <v>26767598.752999999</v>
      </c>
      <c r="Z36" s="15"/>
      <c r="AA36" s="15"/>
      <c r="AB36" s="15"/>
      <c r="AC36" s="15"/>
      <c r="AD36" s="15"/>
      <c r="AE36" s="15"/>
      <c r="AF36" s="15"/>
      <c r="AG36" s="15"/>
      <c r="AH36" s="15">
        <f t="shared" si="16"/>
        <v>0</v>
      </c>
      <c r="AI36" s="15"/>
      <c r="AJ36" s="15"/>
      <c r="AK36" s="15"/>
      <c r="AL36" s="15"/>
      <c r="AM36" s="15"/>
      <c r="AN36" s="15"/>
      <c r="AO36" s="15"/>
      <c r="AP36" s="15"/>
      <c r="AQ36" s="15"/>
      <c r="AR36" s="15"/>
      <c r="AS36" s="15"/>
      <c r="AT36" s="15"/>
      <c r="AU36" s="15"/>
      <c r="AV36" s="15"/>
      <c r="AW36" s="15">
        <f t="shared" si="24"/>
        <v>0</v>
      </c>
      <c r="AX36" s="15">
        <f t="shared" si="24"/>
        <v>0</v>
      </c>
      <c r="AY36" s="15"/>
      <c r="AZ36" s="15">
        <f t="shared" si="5"/>
        <v>0</v>
      </c>
      <c r="BA36" s="15"/>
      <c r="BB36" s="15"/>
      <c r="BC36" s="15"/>
      <c r="BD36" s="15"/>
      <c r="BE36" s="15"/>
      <c r="BF36" s="15"/>
      <c r="BG36" s="15"/>
      <c r="BH36" s="15"/>
      <c r="BI36" s="15"/>
      <c r="BJ36" s="22"/>
      <c r="BK36" s="15"/>
      <c r="BL36" s="15"/>
      <c r="BM36" s="15"/>
      <c r="BN36" s="15"/>
      <c r="BO36" s="15"/>
      <c r="BP36" s="15"/>
      <c r="BQ36" s="15"/>
      <c r="BR36" s="15"/>
      <c r="BS36" s="15"/>
      <c r="BT36" s="15"/>
      <c r="BU36" s="15"/>
      <c r="BV36" s="15"/>
      <c r="BW36" s="15"/>
      <c r="BX36" s="15"/>
      <c r="BY36" s="15"/>
      <c r="BZ36" s="15"/>
      <c r="CA36" s="15"/>
      <c r="CB36" s="15"/>
      <c r="CC36" s="15"/>
      <c r="CD36" s="15"/>
      <c r="CE36" s="15"/>
      <c r="CF36" s="15"/>
      <c r="CG36" s="15"/>
      <c r="CH36" s="15"/>
      <c r="CI36" s="15"/>
      <c r="CJ36" s="15"/>
      <c r="CK36" s="15"/>
      <c r="CL36" s="15"/>
      <c r="CM36" s="15"/>
      <c r="CN36" s="15"/>
      <c r="CO36" s="15"/>
      <c r="CP36" s="15"/>
      <c r="CQ36" s="15"/>
      <c r="CR36" s="15"/>
      <c r="CS36" s="15"/>
      <c r="CT36" s="15"/>
      <c r="CU36" s="15"/>
      <c r="CV36" s="15"/>
      <c r="CW36" s="15"/>
      <c r="CX36" s="15"/>
      <c r="CY36" s="15"/>
      <c r="CZ36" s="15">
        <f t="shared" si="8"/>
        <v>0</v>
      </c>
      <c r="DA36" s="15">
        <f t="shared" si="8"/>
        <v>0</v>
      </c>
      <c r="DB36" s="15"/>
      <c r="DC36" s="15">
        <f t="shared" si="6"/>
        <v>0</v>
      </c>
      <c r="DD36" s="15"/>
      <c r="DE36" s="15"/>
      <c r="DF36" s="15"/>
      <c r="DG36" s="15"/>
      <c r="DH36" s="15">
        <f t="shared" si="28"/>
        <v>0</v>
      </c>
      <c r="DI36" s="15">
        <f t="shared" si="9"/>
        <v>0</v>
      </c>
      <c r="DJ36" s="15">
        <f t="shared" si="9"/>
        <v>0</v>
      </c>
      <c r="DK36" s="15"/>
      <c r="DL36" s="15">
        <f t="shared" si="7"/>
        <v>0</v>
      </c>
      <c r="DM36" s="15"/>
      <c r="DN36" s="15"/>
      <c r="DO36" s="15"/>
      <c r="DP36" s="15"/>
      <c r="DQ36" s="15"/>
      <c r="DR36" s="15"/>
      <c r="DS36" s="15"/>
      <c r="DT36" s="15">
        <f>SUM(DS36*H36)</f>
        <v>0</v>
      </c>
      <c r="DU36" s="16">
        <f t="shared" si="10"/>
        <v>133</v>
      </c>
      <c r="DV36" s="16">
        <f t="shared" si="10"/>
        <v>26767598.752999999</v>
      </c>
      <c r="DW36" s="17">
        <f t="shared" si="11"/>
        <v>133</v>
      </c>
      <c r="DX36" s="17">
        <f t="shared" si="11"/>
        <v>26767598.752999999</v>
      </c>
      <c r="DY36" s="15">
        <f t="shared" si="12"/>
        <v>0</v>
      </c>
      <c r="DZ36" s="15">
        <f t="shared" si="12"/>
        <v>0</v>
      </c>
      <c r="EA36" s="18">
        <f t="shared" si="13"/>
        <v>0</v>
      </c>
      <c r="EB36" s="18">
        <f t="shared" si="13"/>
        <v>0</v>
      </c>
      <c r="EC36" s="18">
        <f t="shared" si="14"/>
        <v>133</v>
      </c>
      <c r="ED36" s="18">
        <f t="shared" si="15"/>
        <v>0</v>
      </c>
    </row>
    <row r="37" spans="1:134" s="19" customFormat="1" ht="15.75" x14ac:dyDescent="0.25">
      <c r="A37" s="50"/>
      <c r="B37" s="9" t="s">
        <v>79</v>
      </c>
      <c r="C37" s="10">
        <v>1.6060000000000001</v>
      </c>
      <c r="D37" s="11">
        <v>128657</v>
      </c>
      <c r="E37" s="12">
        <v>0.3</v>
      </c>
      <c r="F37" s="11">
        <f t="shared" si="17"/>
        <v>90059.9</v>
      </c>
      <c r="G37" s="11">
        <f t="shared" si="18"/>
        <v>38597.1</v>
      </c>
      <c r="H37" s="11">
        <f t="shared" si="19"/>
        <v>152046.8426</v>
      </c>
      <c r="I37" s="11" t="e">
        <f>H37/#REF!</f>
        <v>#REF!</v>
      </c>
      <c r="J37" s="13"/>
      <c r="K37" s="14"/>
      <c r="L37" s="14"/>
      <c r="M37" s="15">
        <f t="shared" si="20"/>
        <v>0</v>
      </c>
      <c r="N37" s="15">
        <f t="shared" si="20"/>
        <v>0</v>
      </c>
      <c r="O37" s="15"/>
      <c r="P37" s="15">
        <f t="shared" si="1"/>
        <v>0</v>
      </c>
      <c r="Q37" s="15"/>
      <c r="R37" s="15"/>
      <c r="S37" s="15">
        <v>100</v>
      </c>
      <c r="T37" s="14">
        <v>27</v>
      </c>
      <c r="U37" s="14">
        <f>T37/8*12</f>
        <v>40.5</v>
      </c>
      <c r="V37" s="15">
        <f t="shared" si="22"/>
        <v>92</v>
      </c>
      <c r="W37" s="15">
        <f t="shared" si="22"/>
        <v>13988309.519200001</v>
      </c>
      <c r="X37" s="15">
        <v>92</v>
      </c>
      <c r="Y37" s="15">
        <f t="shared" si="3"/>
        <v>13988309.519200001</v>
      </c>
      <c r="Z37" s="15"/>
      <c r="AA37" s="15"/>
      <c r="AB37" s="15"/>
      <c r="AC37" s="15"/>
      <c r="AD37" s="15"/>
      <c r="AE37" s="15"/>
      <c r="AF37" s="15"/>
      <c r="AG37" s="15"/>
      <c r="AH37" s="15">
        <f t="shared" si="16"/>
        <v>0</v>
      </c>
      <c r="AI37" s="15"/>
      <c r="AJ37" s="15"/>
      <c r="AK37" s="15"/>
      <c r="AL37" s="15"/>
      <c r="AM37" s="15"/>
      <c r="AN37" s="15"/>
      <c r="AO37" s="15"/>
      <c r="AP37" s="15"/>
      <c r="AQ37" s="15"/>
      <c r="AR37" s="15"/>
      <c r="AS37" s="15"/>
      <c r="AT37" s="15">
        <v>100</v>
      </c>
      <c r="AU37" s="15">
        <v>49</v>
      </c>
      <c r="AV37" s="15">
        <f>AU37/8*12</f>
        <v>73.5</v>
      </c>
      <c r="AW37" s="15">
        <f t="shared" si="24"/>
        <v>100</v>
      </c>
      <c r="AX37" s="15">
        <f t="shared" si="24"/>
        <v>15204684.26</v>
      </c>
      <c r="AY37" s="15">
        <v>100</v>
      </c>
      <c r="AZ37" s="15">
        <f t="shared" si="5"/>
        <v>15204684.26</v>
      </c>
      <c r="BA37" s="15"/>
      <c r="BB37" s="15"/>
      <c r="BC37" s="15"/>
      <c r="BD37" s="15"/>
      <c r="BE37" s="15"/>
      <c r="BF37" s="15"/>
      <c r="BG37" s="15"/>
      <c r="BH37" s="15"/>
      <c r="BI37" s="15"/>
      <c r="BJ37" s="22"/>
      <c r="BK37" s="15"/>
      <c r="BL37" s="15"/>
      <c r="BM37" s="15"/>
      <c r="BN37" s="15"/>
      <c r="BO37" s="15"/>
      <c r="BP37" s="15"/>
      <c r="BQ37" s="15"/>
      <c r="BR37" s="15"/>
      <c r="BS37" s="15"/>
      <c r="BT37" s="15"/>
      <c r="BU37" s="15"/>
      <c r="BV37" s="15"/>
      <c r="BW37" s="15"/>
      <c r="BX37" s="15"/>
      <c r="BY37" s="15"/>
      <c r="BZ37" s="15"/>
      <c r="CA37" s="15"/>
      <c r="CB37" s="15"/>
      <c r="CC37" s="15"/>
      <c r="CD37" s="15"/>
      <c r="CE37" s="15"/>
      <c r="CF37" s="15"/>
      <c r="CG37" s="15"/>
      <c r="CH37" s="15"/>
      <c r="CI37" s="15"/>
      <c r="CJ37" s="15"/>
      <c r="CK37" s="15"/>
      <c r="CL37" s="15"/>
      <c r="CM37" s="15"/>
      <c r="CN37" s="15"/>
      <c r="CO37" s="15"/>
      <c r="CP37" s="15"/>
      <c r="CQ37" s="15"/>
      <c r="CR37" s="15"/>
      <c r="CS37" s="15"/>
      <c r="CT37" s="15"/>
      <c r="CU37" s="15"/>
      <c r="CV37" s="15"/>
      <c r="CW37" s="15"/>
      <c r="CX37" s="15"/>
      <c r="CY37" s="15"/>
      <c r="CZ37" s="15">
        <f t="shared" si="8"/>
        <v>0</v>
      </c>
      <c r="DA37" s="15">
        <f t="shared" si="8"/>
        <v>0</v>
      </c>
      <c r="DB37" s="15"/>
      <c r="DC37" s="15">
        <f t="shared" si="6"/>
        <v>0</v>
      </c>
      <c r="DD37" s="15"/>
      <c r="DE37" s="15"/>
      <c r="DF37" s="15">
        <v>45</v>
      </c>
      <c r="DG37" s="15">
        <v>35</v>
      </c>
      <c r="DH37" s="15">
        <f t="shared" si="28"/>
        <v>52.5</v>
      </c>
      <c r="DI37" s="15">
        <f t="shared" si="9"/>
        <v>48</v>
      </c>
      <c r="DJ37" s="15">
        <f t="shared" si="9"/>
        <v>7298248.4448000006</v>
      </c>
      <c r="DK37" s="15">
        <v>48</v>
      </c>
      <c r="DL37" s="15">
        <f t="shared" si="7"/>
        <v>7298248.4448000006</v>
      </c>
      <c r="DM37" s="15"/>
      <c r="DN37" s="15"/>
      <c r="DO37" s="15">
        <f>25-6</f>
        <v>19</v>
      </c>
      <c r="DP37" s="15">
        <f>DO37*H37</f>
        <v>2888890.0093999999</v>
      </c>
      <c r="DQ37" s="15"/>
      <c r="DR37" s="15"/>
      <c r="DS37" s="15">
        <v>5</v>
      </c>
      <c r="DT37" s="15">
        <f>SUM(DS37*H37)</f>
        <v>760234.21299999999</v>
      </c>
      <c r="DU37" s="16">
        <f t="shared" si="10"/>
        <v>264</v>
      </c>
      <c r="DV37" s="16">
        <f t="shared" si="10"/>
        <v>40140366.446400009</v>
      </c>
      <c r="DW37" s="17">
        <f t="shared" si="11"/>
        <v>264</v>
      </c>
      <c r="DX37" s="17">
        <f t="shared" si="11"/>
        <v>40140366.446400009</v>
      </c>
      <c r="DY37" s="15">
        <f t="shared" si="12"/>
        <v>0</v>
      </c>
      <c r="DZ37" s="15">
        <f t="shared" si="12"/>
        <v>0</v>
      </c>
      <c r="EA37" s="18">
        <f t="shared" si="13"/>
        <v>0</v>
      </c>
      <c r="EB37" s="18">
        <f t="shared" si="13"/>
        <v>0</v>
      </c>
      <c r="EC37" s="18">
        <f t="shared" si="14"/>
        <v>264</v>
      </c>
      <c r="ED37" s="18">
        <f t="shared" si="15"/>
        <v>0</v>
      </c>
    </row>
    <row r="38" spans="1:134" s="19" customFormat="1" ht="15.75" x14ac:dyDescent="0.25">
      <c r="A38" s="51"/>
      <c r="B38" s="9" t="s">
        <v>80</v>
      </c>
      <c r="C38" s="10">
        <v>1.6060000000000001</v>
      </c>
      <c r="D38" s="11">
        <v>308107</v>
      </c>
      <c r="E38" s="12">
        <v>0.15</v>
      </c>
      <c r="F38" s="11">
        <f t="shared" si="17"/>
        <v>261890.95</v>
      </c>
      <c r="G38" s="11">
        <f t="shared" si="18"/>
        <v>46216.049999999996</v>
      </c>
      <c r="H38" s="11">
        <f t="shared" si="19"/>
        <v>336113.92629999999</v>
      </c>
      <c r="I38" s="11" t="e">
        <f>H38/#REF!</f>
        <v>#REF!</v>
      </c>
      <c r="J38" s="13">
        <v>5</v>
      </c>
      <c r="K38" s="14">
        <v>2</v>
      </c>
      <c r="L38" s="14"/>
      <c r="M38" s="15">
        <f t="shared" si="20"/>
        <v>3</v>
      </c>
      <c r="N38" s="15">
        <f t="shared" si="20"/>
        <v>1008341.7789</v>
      </c>
      <c r="O38" s="15">
        <v>3</v>
      </c>
      <c r="P38" s="15">
        <f t="shared" si="1"/>
        <v>1008341.7789</v>
      </c>
      <c r="Q38" s="15"/>
      <c r="R38" s="15"/>
      <c r="S38" s="13"/>
      <c r="T38" s="14"/>
      <c r="U38" s="14"/>
      <c r="V38" s="15">
        <f t="shared" si="22"/>
        <v>0</v>
      </c>
      <c r="W38" s="15">
        <f t="shared" si="22"/>
        <v>0</v>
      </c>
      <c r="X38" s="15"/>
      <c r="Y38" s="15">
        <f t="shared" si="3"/>
        <v>0</v>
      </c>
      <c r="Z38" s="15"/>
      <c r="AA38" s="15"/>
      <c r="AB38" s="15"/>
      <c r="AC38" s="15"/>
      <c r="AD38" s="15"/>
      <c r="AE38" s="15"/>
      <c r="AF38" s="15"/>
      <c r="AG38" s="15"/>
      <c r="AH38" s="15">
        <f t="shared" si="16"/>
        <v>0</v>
      </c>
      <c r="AI38" s="22"/>
      <c r="AJ38" s="15"/>
      <c r="AK38" s="15"/>
      <c r="AL38" s="15"/>
      <c r="AM38" s="15"/>
      <c r="AN38" s="15"/>
      <c r="AO38" s="15"/>
      <c r="AP38" s="15"/>
      <c r="AQ38" s="15"/>
      <c r="AR38" s="15"/>
      <c r="AS38" s="15"/>
      <c r="AT38" s="15"/>
      <c r="AU38" s="15"/>
      <c r="AV38" s="15"/>
      <c r="AW38" s="15">
        <f t="shared" si="24"/>
        <v>2</v>
      </c>
      <c r="AX38" s="15">
        <f t="shared" si="24"/>
        <v>672227.85259999998</v>
      </c>
      <c r="AY38" s="15">
        <v>2</v>
      </c>
      <c r="AZ38" s="15">
        <f t="shared" si="5"/>
        <v>672227.85259999998</v>
      </c>
      <c r="BA38" s="15"/>
      <c r="BB38" s="15"/>
      <c r="BC38" s="15"/>
      <c r="BD38" s="15"/>
      <c r="BE38" s="15"/>
      <c r="BF38" s="15"/>
      <c r="BG38" s="15"/>
      <c r="BH38" s="15"/>
      <c r="BI38" s="15"/>
      <c r="BJ38" s="22"/>
      <c r="BK38" s="15"/>
      <c r="BL38" s="15"/>
      <c r="BM38" s="15"/>
      <c r="BN38" s="15"/>
      <c r="BO38" s="15"/>
      <c r="BP38" s="15"/>
      <c r="BQ38" s="15"/>
      <c r="BR38" s="15"/>
      <c r="BS38" s="15"/>
      <c r="BT38" s="15"/>
      <c r="BU38" s="15"/>
      <c r="BV38" s="15"/>
      <c r="BW38" s="15"/>
      <c r="BX38" s="15"/>
      <c r="BY38" s="15"/>
      <c r="BZ38" s="15"/>
      <c r="CA38" s="15"/>
      <c r="CB38" s="15"/>
      <c r="CC38" s="15"/>
      <c r="CD38" s="15"/>
      <c r="CE38" s="15"/>
      <c r="CF38" s="15"/>
      <c r="CG38" s="15"/>
      <c r="CH38" s="15"/>
      <c r="CI38" s="15"/>
      <c r="CJ38" s="15"/>
      <c r="CK38" s="15"/>
      <c r="CL38" s="15"/>
      <c r="CM38" s="15"/>
      <c r="CN38" s="15"/>
      <c r="CO38" s="15"/>
      <c r="CP38" s="15"/>
      <c r="CQ38" s="15"/>
      <c r="CR38" s="15"/>
      <c r="CS38" s="15"/>
      <c r="CT38" s="15"/>
      <c r="CU38" s="15"/>
      <c r="CV38" s="15"/>
      <c r="CW38" s="15"/>
      <c r="CX38" s="15"/>
      <c r="CY38" s="15"/>
      <c r="CZ38" s="15">
        <f t="shared" si="8"/>
        <v>0</v>
      </c>
      <c r="DA38" s="15">
        <f t="shared" si="8"/>
        <v>0</v>
      </c>
      <c r="DB38" s="15"/>
      <c r="DC38" s="15">
        <f t="shared" si="6"/>
        <v>0</v>
      </c>
      <c r="DD38" s="15"/>
      <c r="DE38" s="15"/>
      <c r="DF38" s="15"/>
      <c r="DG38" s="15"/>
      <c r="DH38" s="15">
        <f t="shared" si="28"/>
        <v>0</v>
      </c>
      <c r="DI38" s="15">
        <f t="shared" si="9"/>
        <v>0</v>
      </c>
      <c r="DJ38" s="15">
        <f t="shared" si="9"/>
        <v>0</v>
      </c>
      <c r="DK38" s="15"/>
      <c r="DL38" s="15">
        <f t="shared" si="7"/>
        <v>0</v>
      </c>
      <c r="DM38" s="15"/>
      <c r="DN38" s="15"/>
      <c r="DO38" s="15"/>
      <c r="DP38" s="15"/>
      <c r="DQ38" s="15"/>
      <c r="DR38" s="15"/>
      <c r="DS38" s="15"/>
      <c r="DT38" s="15"/>
      <c r="DU38" s="16">
        <f t="shared" si="10"/>
        <v>5</v>
      </c>
      <c r="DV38" s="16">
        <f t="shared" si="10"/>
        <v>1680569.6315000001</v>
      </c>
      <c r="DW38" s="17">
        <f t="shared" si="11"/>
        <v>5</v>
      </c>
      <c r="DX38" s="17">
        <f t="shared" si="11"/>
        <v>1680569.6315000001</v>
      </c>
      <c r="DY38" s="15">
        <f t="shared" si="12"/>
        <v>0</v>
      </c>
      <c r="DZ38" s="15">
        <f t="shared" si="12"/>
        <v>0</v>
      </c>
      <c r="EA38" s="18">
        <f t="shared" si="13"/>
        <v>0</v>
      </c>
      <c r="EB38" s="18">
        <f t="shared" si="13"/>
        <v>0</v>
      </c>
      <c r="EC38" s="18">
        <f t="shared" si="14"/>
        <v>5</v>
      </c>
      <c r="ED38" s="18">
        <f t="shared" si="15"/>
        <v>0</v>
      </c>
    </row>
    <row r="39" spans="1:134" s="19" customFormat="1" ht="15.75" x14ac:dyDescent="0.25">
      <c r="A39" s="49" t="s">
        <v>81</v>
      </c>
      <c r="B39" s="9" t="s">
        <v>82</v>
      </c>
      <c r="C39" s="10">
        <v>1.6060000000000001</v>
      </c>
      <c r="D39" s="11">
        <v>83359</v>
      </c>
      <c r="E39" s="12">
        <v>0.3</v>
      </c>
      <c r="F39" s="11">
        <f t="shared" si="17"/>
        <v>58351.3</v>
      </c>
      <c r="G39" s="11">
        <f t="shared" si="18"/>
        <v>25007.7</v>
      </c>
      <c r="H39" s="11">
        <f t="shared" si="19"/>
        <v>98513.666200000007</v>
      </c>
      <c r="I39" s="11" t="e">
        <f>H39/#REF!</f>
        <v>#REF!</v>
      </c>
      <c r="J39" s="13"/>
      <c r="K39" s="14"/>
      <c r="L39" s="14"/>
      <c r="M39" s="15">
        <f t="shared" si="20"/>
        <v>35</v>
      </c>
      <c r="N39" s="15">
        <f t="shared" si="20"/>
        <v>3447978.3170000003</v>
      </c>
      <c r="O39" s="15">
        <v>35</v>
      </c>
      <c r="P39" s="15">
        <f t="shared" si="1"/>
        <v>3447978.3170000003</v>
      </c>
      <c r="Q39" s="15"/>
      <c r="R39" s="15"/>
      <c r="S39" s="13"/>
      <c r="T39" s="14"/>
      <c r="U39" s="14"/>
      <c r="V39" s="15">
        <f t="shared" si="22"/>
        <v>0</v>
      </c>
      <c r="W39" s="15">
        <f t="shared" si="22"/>
        <v>0</v>
      </c>
      <c r="X39" s="15"/>
      <c r="Y39" s="15">
        <f t="shared" si="3"/>
        <v>0</v>
      </c>
      <c r="Z39" s="15"/>
      <c r="AA39" s="15"/>
      <c r="AB39" s="15"/>
      <c r="AC39" s="15"/>
      <c r="AD39" s="15"/>
      <c r="AE39" s="15"/>
      <c r="AF39" s="15"/>
      <c r="AG39" s="15"/>
      <c r="AH39" s="15">
        <f t="shared" si="16"/>
        <v>0</v>
      </c>
      <c r="AI39" s="22"/>
      <c r="AJ39" s="15"/>
      <c r="AK39" s="15"/>
      <c r="AL39" s="15"/>
      <c r="AM39" s="15"/>
      <c r="AN39" s="15"/>
      <c r="AO39" s="15"/>
      <c r="AP39" s="15"/>
      <c r="AQ39" s="15"/>
      <c r="AR39" s="15"/>
      <c r="AS39" s="15"/>
      <c r="AT39" s="15">
        <v>40</v>
      </c>
      <c r="AU39" s="15">
        <v>26</v>
      </c>
      <c r="AV39" s="15">
        <f>AU39/8*12</f>
        <v>39</v>
      </c>
      <c r="AW39" s="15">
        <f t="shared" si="24"/>
        <v>35</v>
      </c>
      <c r="AX39" s="15">
        <f t="shared" si="24"/>
        <v>3447978.3170000003</v>
      </c>
      <c r="AY39" s="15">
        <v>35</v>
      </c>
      <c r="AZ39" s="15">
        <f t="shared" si="5"/>
        <v>3447978.3170000003</v>
      </c>
      <c r="BA39" s="15"/>
      <c r="BB39" s="15"/>
      <c r="BC39" s="15"/>
      <c r="BD39" s="15"/>
      <c r="BE39" s="15"/>
      <c r="BF39" s="15"/>
      <c r="BG39" s="15"/>
      <c r="BH39" s="15"/>
      <c r="BI39" s="15"/>
      <c r="BJ39" s="22"/>
      <c r="BK39" s="15"/>
      <c r="BL39" s="15"/>
      <c r="BM39" s="15"/>
      <c r="BN39" s="15"/>
      <c r="BO39" s="15"/>
      <c r="BP39" s="15"/>
      <c r="BQ39" s="15"/>
      <c r="BR39" s="15"/>
      <c r="BS39" s="15"/>
      <c r="BT39" s="15"/>
      <c r="BU39" s="15"/>
      <c r="BV39" s="15"/>
      <c r="BW39" s="15"/>
      <c r="BX39" s="15"/>
      <c r="BY39" s="15"/>
      <c r="BZ39" s="15"/>
      <c r="CA39" s="15"/>
      <c r="CB39" s="15"/>
      <c r="CC39" s="15"/>
      <c r="CD39" s="15"/>
      <c r="CE39" s="15"/>
      <c r="CF39" s="15"/>
      <c r="CG39" s="15"/>
      <c r="CH39" s="15"/>
      <c r="CI39" s="15"/>
      <c r="CJ39" s="15"/>
      <c r="CK39" s="15"/>
      <c r="CL39" s="15"/>
      <c r="CM39" s="15"/>
      <c r="CN39" s="15"/>
      <c r="CO39" s="15"/>
      <c r="CP39" s="15"/>
      <c r="CQ39" s="15"/>
      <c r="CR39" s="15"/>
      <c r="CS39" s="15"/>
      <c r="CT39" s="15"/>
      <c r="CU39" s="15"/>
      <c r="CV39" s="15">
        <v>26</v>
      </c>
      <c r="CW39" s="15">
        <v>19</v>
      </c>
      <c r="CX39" s="15"/>
      <c r="CY39" s="15">
        <f>CW39/8*12</f>
        <v>28.5</v>
      </c>
      <c r="CZ39" s="15">
        <f t="shared" si="8"/>
        <v>28</v>
      </c>
      <c r="DA39" s="15">
        <f t="shared" si="8"/>
        <v>2758382.6536000003</v>
      </c>
      <c r="DB39" s="15">
        <v>28</v>
      </c>
      <c r="DC39" s="15">
        <f t="shared" si="6"/>
        <v>2758382.6536000003</v>
      </c>
      <c r="DD39" s="15"/>
      <c r="DE39" s="15"/>
      <c r="DF39" s="15">
        <v>31</v>
      </c>
      <c r="DG39" s="15">
        <v>31</v>
      </c>
      <c r="DH39" s="15">
        <f t="shared" si="28"/>
        <v>46.5</v>
      </c>
      <c r="DI39" s="15">
        <f t="shared" si="9"/>
        <v>46</v>
      </c>
      <c r="DJ39" s="15">
        <f t="shared" si="9"/>
        <v>4531628.6452000001</v>
      </c>
      <c r="DK39" s="15">
        <v>46</v>
      </c>
      <c r="DL39" s="15">
        <f t="shared" si="7"/>
        <v>4531628.6452000001</v>
      </c>
      <c r="DM39" s="15"/>
      <c r="DN39" s="15"/>
      <c r="DO39" s="15"/>
      <c r="DP39" s="15"/>
      <c r="DQ39" s="15"/>
      <c r="DR39" s="15"/>
      <c r="DS39" s="15"/>
      <c r="DT39" s="15"/>
      <c r="DU39" s="16">
        <f t="shared" si="10"/>
        <v>144</v>
      </c>
      <c r="DV39" s="16">
        <f t="shared" si="10"/>
        <v>14185967.932800002</v>
      </c>
      <c r="DW39" s="17">
        <f t="shared" si="11"/>
        <v>144</v>
      </c>
      <c r="DX39" s="17">
        <f t="shared" si="11"/>
        <v>14185967.932800002</v>
      </c>
      <c r="DY39" s="15">
        <f t="shared" si="12"/>
        <v>0</v>
      </c>
      <c r="DZ39" s="15">
        <f t="shared" si="12"/>
        <v>0</v>
      </c>
      <c r="EA39" s="18">
        <f t="shared" si="13"/>
        <v>0</v>
      </c>
      <c r="EB39" s="18">
        <f t="shared" si="13"/>
        <v>0</v>
      </c>
      <c r="EC39" s="18">
        <f t="shared" si="14"/>
        <v>144</v>
      </c>
      <c r="ED39" s="18">
        <f t="shared" si="15"/>
        <v>0</v>
      </c>
    </row>
    <row r="40" spans="1:134" s="19" customFormat="1" ht="15.75" x14ac:dyDescent="0.25">
      <c r="A40" s="51"/>
      <c r="B40" s="9" t="s">
        <v>83</v>
      </c>
      <c r="C40" s="10">
        <v>1.6060000000000001</v>
      </c>
      <c r="D40" s="11">
        <v>122182</v>
      </c>
      <c r="E40" s="12">
        <v>0.3</v>
      </c>
      <c r="F40" s="11">
        <f>D40-G40</f>
        <v>85527.4</v>
      </c>
      <c r="G40" s="11">
        <f>D40*E40</f>
        <v>36654.6</v>
      </c>
      <c r="H40" s="11">
        <f t="shared" si="19"/>
        <v>144394.6876</v>
      </c>
      <c r="I40" s="11"/>
      <c r="J40" s="13"/>
      <c r="K40" s="14"/>
      <c r="L40" s="14"/>
      <c r="M40" s="15"/>
      <c r="N40" s="15"/>
      <c r="O40" s="15"/>
      <c r="P40" s="15">
        <f t="shared" si="1"/>
        <v>0</v>
      </c>
      <c r="Q40" s="15"/>
      <c r="R40" s="15"/>
      <c r="S40" s="13"/>
      <c r="T40" s="14"/>
      <c r="U40" s="14"/>
      <c r="V40" s="15"/>
      <c r="W40" s="15"/>
      <c r="X40" s="15"/>
      <c r="Y40" s="15">
        <f t="shared" si="3"/>
        <v>0</v>
      </c>
      <c r="Z40" s="15"/>
      <c r="AA40" s="15"/>
      <c r="AB40" s="15"/>
      <c r="AC40" s="15"/>
      <c r="AD40" s="15"/>
      <c r="AE40" s="15"/>
      <c r="AF40" s="15"/>
      <c r="AG40" s="15"/>
      <c r="AH40" s="15">
        <f t="shared" si="16"/>
        <v>0</v>
      </c>
      <c r="AI40" s="22"/>
      <c r="AJ40" s="15"/>
      <c r="AK40" s="15"/>
      <c r="AL40" s="15"/>
      <c r="AM40" s="15"/>
      <c r="AN40" s="15"/>
      <c r="AO40" s="15"/>
      <c r="AP40" s="15"/>
      <c r="AQ40" s="15"/>
      <c r="AR40" s="15"/>
      <c r="AS40" s="15"/>
      <c r="AT40" s="15"/>
      <c r="AU40" s="15"/>
      <c r="AV40" s="15"/>
      <c r="AW40" s="15">
        <f t="shared" ref="AW40" si="29">AY40+BA40</f>
        <v>10</v>
      </c>
      <c r="AX40" s="15">
        <f t="shared" ref="AX40" si="30">AZ40+BB40</f>
        <v>1443946.8760000002</v>
      </c>
      <c r="AY40" s="47">
        <v>10</v>
      </c>
      <c r="AZ40" s="15">
        <f t="shared" si="5"/>
        <v>1443946.8760000002</v>
      </c>
      <c r="BA40" s="15"/>
      <c r="BB40" s="15"/>
      <c r="BC40" s="15"/>
      <c r="BD40" s="15"/>
      <c r="BE40" s="15"/>
      <c r="BF40" s="15"/>
      <c r="BG40" s="15"/>
      <c r="BH40" s="15"/>
      <c r="BI40" s="15"/>
      <c r="BJ40" s="22"/>
      <c r="BK40" s="15"/>
      <c r="BL40" s="15"/>
      <c r="BM40" s="15"/>
      <c r="BN40" s="15"/>
      <c r="BO40" s="15"/>
      <c r="BP40" s="15"/>
      <c r="BQ40" s="15"/>
      <c r="BR40" s="15"/>
      <c r="BS40" s="15"/>
      <c r="BT40" s="15"/>
      <c r="BU40" s="15"/>
      <c r="BV40" s="15"/>
      <c r="BW40" s="15"/>
      <c r="BX40" s="15"/>
      <c r="BY40" s="15"/>
      <c r="BZ40" s="15"/>
      <c r="CA40" s="15"/>
      <c r="CB40" s="15"/>
      <c r="CC40" s="15"/>
      <c r="CD40" s="15"/>
      <c r="CE40" s="15"/>
      <c r="CF40" s="15"/>
      <c r="CG40" s="15"/>
      <c r="CH40" s="15"/>
      <c r="CI40" s="15"/>
      <c r="CJ40" s="15"/>
      <c r="CK40" s="15"/>
      <c r="CL40" s="15"/>
      <c r="CM40" s="15"/>
      <c r="CN40" s="15"/>
      <c r="CO40" s="15"/>
      <c r="CP40" s="15"/>
      <c r="CQ40" s="15"/>
      <c r="CR40" s="15"/>
      <c r="CS40" s="15"/>
      <c r="CT40" s="15"/>
      <c r="CU40" s="15"/>
      <c r="CV40" s="15"/>
      <c r="CW40" s="15"/>
      <c r="CX40" s="15"/>
      <c r="CY40" s="15"/>
      <c r="CZ40" s="15">
        <f>DB40+DD40</f>
        <v>3</v>
      </c>
      <c r="DA40" s="15">
        <f>DC40+DE40</f>
        <v>433184.06280000001</v>
      </c>
      <c r="DB40" s="15">
        <v>3</v>
      </c>
      <c r="DC40" s="15">
        <f t="shared" si="6"/>
        <v>433184.06280000001</v>
      </c>
      <c r="DD40" s="15"/>
      <c r="DE40" s="15"/>
      <c r="DF40" s="15"/>
      <c r="DG40" s="15"/>
      <c r="DH40" s="15"/>
      <c r="DI40" s="15">
        <f t="shared" si="9"/>
        <v>8</v>
      </c>
      <c r="DJ40" s="15">
        <f t="shared" si="9"/>
        <v>1155157.5008</v>
      </c>
      <c r="DK40" s="15">
        <v>8</v>
      </c>
      <c r="DL40" s="15">
        <f t="shared" si="7"/>
        <v>1155157.5008</v>
      </c>
      <c r="DM40" s="15"/>
      <c r="DN40" s="15"/>
      <c r="DO40" s="15"/>
      <c r="DP40" s="15"/>
      <c r="DQ40" s="15"/>
      <c r="DR40" s="15"/>
      <c r="DS40" s="15"/>
      <c r="DT40" s="15"/>
      <c r="DU40" s="16">
        <f t="shared" si="10"/>
        <v>21</v>
      </c>
      <c r="DV40" s="16">
        <f t="shared" si="10"/>
        <v>3032288.4396000002</v>
      </c>
      <c r="DW40" s="17">
        <f t="shared" si="11"/>
        <v>21</v>
      </c>
      <c r="DX40" s="17">
        <f t="shared" si="11"/>
        <v>3032288.4396000002</v>
      </c>
      <c r="DY40" s="15">
        <f t="shared" si="12"/>
        <v>0</v>
      </c>
      <c r="DZ40" s="15">
        <f t="shared" si="12"/>
        <v>0</v>
      </c>
      <c r="EA40" s="18"/>
      <c r="EB40" s="18"/>
      <c r="EC40" s="18">
        <f t="shared" si="14"/>
        <v>21</v>
      </c>
      <c r="ED40" s="18">
        <f t="shared" si="15"/>
        <v>0</v>
      </c>
    </row>
    <row r="41" spans="1:134" s="19" customFormat="1" ht="31.5" x14ac:dyDescent="0.25">
      <c r="A41" s="21" t="s">
        <v>84</v>
      </c>
      <c r="B41" s="9" t="s">
        <v>85</v>
      </c>
      <c r="C41" s="10">
        <v>1.6060000000000001</v>
      </c>
      <c r="D41" s="11">
        <v>108171</v>
      </c>
      <c r="E41" s="12">
        <v>0.3</v>
      </c>
      <c r="F41" s="11">
        <f t="shared" si="17"/>
        <v>75719.7</v>
      </c>
      <c r="G41" s="11">
        <f t="shared" si="18"/>
        <v>32451.3</v>
      </c>
      <c r="H41" s="11">
        <f t="shared" si="19"/>
        <v>127836.4878</v>
      </c>
      <c r="I41" s="11" t="e">
        <f>H41/#REF!</f>
        <v>#REF!</v>
      </c>
      <c r="J41" s="13"/>
      <c r="K41" s="14"/>
      <c r="L41" s="14"/>
      <c r="M41" s="15">
        <f t="shared" si="20"/>
        <v>0</v>
      </c>
      <c r="N41" s="15">
        <f t="shared" si="20"/>
        <v>0</v>
      </c>
      <c r="O41" s="15"/>
      <c r="P41" s="15">
        <f t="shared" si="1"/>
        <v>0</v>
      </c>
      <c r="Q41" s="15"/>
      <c r="R41" s="15"/>
      <c r="S41" s="13"/>
      <c r="T41" s="14"/>
      <c r="U41" s="14"/>
      <c r="V41" s="15">
        <f t="shared" si="22"/>
        <v>0</v>
      </c>
      <c r="W41" s="15">
        <f t="shared" si="22"/>
        <v>0</v>
      </c>
      <c r="X41" s="15"/>
      <c r="Y41" s="15">
        <f t="shared" si="3"/>
        <v>0</v>
      </c>
      <c r="Z41" s="15"/>
      <c r="AA41" s="15">
        <f>Z41*H41</f>
        <v>0</v>
      </c>
      <c r="AB41" s="15"/>
      <c r="AC41" s="15"/>
      <c r="AD41" s="15"/>
      <c r="AE41" s="15"/>
      <c r="AF41" s="15"/>
      <c r="AG41" s="15"/>
      <c r="AH41" s="15">
        <f t="shared" si="16"/>
        <v>0</v>
      </c>
      <c r="AI41" s="15"/>
      <c r="AJ41" s="15"/>
      <c r="AK41" s="15"/>
      <c r="AL41" s="15"/>
      <c r="AM41" s="15"/>
      <c r="AN41" s="15"/>
      <c r="AO41" s="15"/>
      <c r="AP41" s="15"/>
      <c r="AQ41" s="15"/>
      <c r="AR41" s="15"/>
      <c r="AS41" s="15"/>
      <c r="AT41" s="15"/>
      <c r="AU41" s="15"/>
      <c r="AV41" s="15"/>
      <c r="AW41" s="15">
        <f t="shared" si="24"/>
        <v>14</v>
      </c>
      <c r="AX41" s="15">
        <f t="shared" si="24"/>
        <v>1789710.8292</v>
      </c>
      <c r="AY41" s="47">
        <f>4+10</f>
        <v>14</v>
      </c>
      <c r="AZ41" s="15">
        <f t="shared" si="5"/>
        <v>1789710.8292</v>
      </c>
      <c r="BA41" s="15"/>
      <c r="BB41" s="15"/>
      <c r="BC41" s="15"/>
      <c r="BD41" s="15"/>
      <c r="BE41" s="15"/>
      <c r="BF41" s="15"/>
      <c r="BG41" s="15"/>
      <c r="BH41" s="15"/>
      <c r="BI41" s="15"/>
      <c r="BJ41" s="15"/>
      <c r="BK41" s="15"/>
      <c r="BL41" s="15"/>
      <c r="BM41" s="15"/>
      <c r="BN41" s="15"/>
      <c r="BO41" s="15"/>
      <c r="BP41" s="15"/>
      <c r="BQ41" s="15"/>
      <c r="BR41" s="15"/>
      <c r="BS41" s="15"/>
      <c r="BT41" s="15"/>
      <c r="BU41" s="15"/>
      <c r="BV41" s="15"/>
      <c r="BW41" s="15"/>
      <c r="BX41" s="15"/>
      <c r="BY41" s="15"/>
      <c r="BZ41" s="15"/>
      <c r="CA41" s="15"/>
      <c r="CB41" s="15"/>
      <c r="CC41" s="15"/>
      <c r="CD41" s="15">
        <v>10</v>
      </c>
      <c r="CE41" s="15">
        <v>9</v>
      </c>
      <c r="CF41" s="15">
        <f>CE41/8*12</f>
        <v>13.5</v>
      </c>
      <c r="CG41" s="15">
        <f>CI41+CK41</f>
        <v>15</v>
      </c>
      <c r="CH41" s="15">
        <f>CJ41+CL41</f>
        <v>1917547.317</v>
      </c>
      <c r="CI41" s="15">
        <v>15</v>
      </c>
      <c r="CJ41" s="15">
        <f>CI41*H41</f>
        <v>1917547.317</v>
      </c>
      <c r="CK41" s="15"/>
      <c r="CL41" s="15"/>
      <c r="CM41" s="15"/>
      <c r="CN41" s="15"/>
      <c r="CO41" s="15"/>
      <c r="CP41" s="15"/>
      <c r="CQ41" s="15"/>
      <c r="CR41" s="15"/>
      <c r="CS41" s="15"/>
      <c r="CT41" s="15"/>
      <c r="CU41" s="15"/>
      <c r="CV41" s="15"/>
      <c r="CW41" s="15"/>
      <c r="CX41" s="15"/>
      <c r="CY41" s="15"/>
      <c r="CZ41" s="15">
        <f t="shared" si="8"/>
        <v>0</v>
      </c>
      <c r="DA41" s="15">
        <f t="shared" si="8"/>
        <v>0</v>
      </c>
      <c r="DB41" s="15"/>
      <c r="DC41" s="15">
        <f t="shared" si="6"/>
        <v>0</v>
      </c>
      <c r="DD41" s="15"/>
      <c r="DE41" s="15"/>
      <c r="DF41" s="15"/>
      <c r="DG41" s="15"/>
      <c r="DH41" s="15"/>
      <c r="DI41" s="15">
        <f t="shared" si="9"/>
        <v>0</v>
      </c>
      <c r="DJ41" s="15">
        <f t="shared" si="9"/>
        <v>0</v>
      </c>
      <c r="DK41" s="15"/>
      <c r="DL41" s="15">
        <f t="shared" si="7"/>
        <v>0</v>
      </c>
      <c r="DM41" s="15"/>
      <c r="DN41" s="15"/>
      <c r="DO41" s="15"/>
      <c r="DP41" s="15"/>
      <c r="DQ41" s="15"/>
      <c r="DR41" s="15"/>
      <c r="DS41" s="15"/>
      <c r="DT41" s="15"/>
      <c r="DU41" s="16">
        <f t="shared" si="10"/>
        <v>29</v>
      </c>
      <c r="DV41" s="16">
        <f t="shared" si="10"/>
        <v>3707258.1462000003</v>
      </c>
      <c r="DW41" s="17">
        <f t="shared" si="11"/>
        <v>29</v>
      </c>
      <c r="DX41" s="17">
        <f t="shared" si="11"/>
        <v>3707258.1462000003</v>
      </c>
      <c r="DY41" s="15">
        <f t="shared" si="12"/>
        <v>0</v>
      </c>
      <c r="DZ41" s="15">
        <f t="shared" si="12"/>
        <v>0</v>
      </c>
      <c r="EA41" s="18">
        <f t="shared" si="13"/>
        <v>0</v>
      </c>
      <c r="EB41" s="18">
        <f t="shared" si="13"/>
        <v>0</v>
      </c>
      <c r="EC41" s="18">
        <f t="shared" si="14"/>
        <v>29</v>
      </c>
      <c r="ED41" s="18">
        <f t="shared" si="15"/>
        <v>0</v>
      </c>
    </row>
    <row r="42" spans="1:134" s="19" customFormat="1" ht="15.75" x14ac:dyDescent="0.25">
      <c r="A42" s="21" t="s">
        <v>86</v>
      </c>
      <c r="B42" s="9" t="s">
        <v>87</v>
      </c>
      <c r="C42" s="10">
        <v>1.6060000000000001</v>
      </c>
      <c r="D42" s="11">
        <v>166495</v>
      </c>
      <c r="E42" s="12">
        <v>0.15</v>
      </c>
      <c r="F42" s="11">
        <f t="shared" si="17"/>
        <v>141520.75</v>
      </c>
      <c r="G42" s="11">
        <f t="shared" si="18"/>
        <v>24974.25</v>
      </c>
      <c r="H42" s="11">
        <f t="shared" si="19"/>
        <v>181629.39549999998</v>
      </c>
      <c r="I42" s="11"/>
      <c r="J42" s="13"/>
      <c r="K42" s="14"/>
      <c r="L42" s="14"/>
      <c r="M42" s="15">
        <f t="shared" si="20"/>
        <v>0</v>
      </c>
      <c r="N42" s="15">
        <f t="shared" si="20"/>
        <v>0</v>
      </c>
      <c r="O42" s="15"/>
      <c r="P42" s="15">
        <f t="shared" si="1"/>
        <v>0</v>
      </c>
      <c r="Q42" s="15"/>
      <c r="R42" s="15">
        <f>Q42*H42</f>
        <v>0</v>
      </c>
      <c r="S42" s="13"/>
      <c r="T42" s="14"/>
      <c r="U42" s="14"/>
      <c r="V42" s="15">
        <f t="shared" si="22"/>
        <v>0</v>
      </c>
      <c r="W42" s="15">
        <f t="shared" si="22"/>
        <v>0</v>
      </c>
      <c r="X42" s="15"/>
      <c r="Y42" s="15">
        <f t="shared" si="3"/>
        <v>0</v>
      </c>
      <c r="Z42" s="15"/>
      <c r="AA42" s="15">
        <f>Z42*H42</f>
        <v>0</v>
      </c>
      <c r="AB42" s="15"/>
      <c r="AC42" s="15"/>
      <c r="AD42" s="15"/>
      <c r="AE42" s="15"/>
      <c r="AF42" s="15"/>
      <c r="AG42" s="15"/>
      <c r="AH42" s="15">
        <f t="shared" si="16"/>
        <v>0</v>
      </c>
      <c r="AI42" s="15"/>
      <c r="AJ42" s="15"/>
      <c r="AK42" s="15"/>
      <c r="AL42" s="15"/>
      <c r="AM42" s="15"/>
      <c r="AN42" s="15"/>
      <c r="AO42" s="15"/>
      <c r="AP42" s="15"/>
      <c r="AQ42" s="15"/>
      <c r="AR42" s="15"/>
      <c r="AS42" s="15"/>
      <c r="AT42" s="15">
        <v>8</v>
      </c>
      <c r="AU42" s="15">
        <v>8</v>
      </c>
      <c r="AV42" s="15">
        <f>AU42/8*12</f>
        <v>12</v>
      </c>
      <c r="AW42" s="15">
        <f t="shared" si="24"/>
        <v>8</v>
      </c>
      <c r="AX42" s="15">
        <f t="shared" si="24"/>
        <v>1453035.1639999999</v>
      </c>
      <c r="AY42" s="15">
        <v>8</v>
      </c>
      <c r="AZ42" s="15">
        <f t="shared" si="5"/>
        <v>1453035.1639999999</v>
      </c>
      <c r="BA42" s="15"/>
      <c r="BB42" s="15"/>
      <c r="BC42" s="15"/>
      <c r="BD42" s="15"/>
      <c r="BE42" s="15"/>
      <c r="BF42" s="15"/>
      <c r="BG42" s="15"/>
      <c r="BH42" s="15"/>
      <c r="BI42" s="15"/>
      <c r="BJ42" s="15"/>
      <c r="BK42" s="15"/>
      <c r="BL42" s="15"/>
      <c r="BM42" s="15"/>
      <c r="BN42" s="15"/>
      <c r="BO42" s="15"/>
      <c r="BP42" s="15"/>
      <c r="BQ42" s="15"/>
      <c r="BR42" s="15"/>
      <c r="BS42" s="15"/>
      <c r="BT42" s="15"/>
      <c r="BU42" s="15"/>
      <c r="BV42" s="15"/>
      <c r="BW42" s="15"/>
      <c r="BX42" s="15"/>
      <c r="BY42" s="15"/>
      <c r="BZ42" s="15"/>
      <c r="CA42" s="15"/>
      <c r="CB42" s="15"/>
      <c r="CC42" s="15"/>
      <c r="CD42" s="15"/>
      <c r="CE42" s="15"/>
      <c r="CF42" s="15"/>
      <c r="CG42" s="15"/>
      <c r="CH42" s="15"/>
      <c r="CI42" s="15"/>
      <c r="CJ42" s="15"/>
      <c r="CK42" s="15"/>
      <c r="CL42" s="15"/>
      <c r="CM42" s="15"/>
      <c r="CN42" s="15"/>
      <c r="CO42" s="15"/>
      <c r="CP42" s="15"/>
      <c r="CQ42" s="15"/>
      <c r="CR42" s="15"/>
      <c r="CS42" s="15"/>
      <c r="CT42" s="15"/>
      <c r="CU42" s="15"/>
      <c r="CV42" s="15"/>
      <c r="CW42" s="15"/>
      <c r="CX42" s="15"/>
      <c r="CY42" s="15"/>
      <c r="CZ42" s="15">
        <f t="shared" si="8"/>
        <v>0</v>
      </c>
      <c r="DA42" s="15">
        <f t="shared" si="8"/>
        <v>0</v>
      </c>
      <c r="DB42" s="15"/>
      <c r="DC42" s="15">
        <f t="shared" si="6"/>
        <v>0</v>
      </c>
      <c r="DD42" s="15"/>
      <c r="DE42" s="15">
        <f>DD42*H42</f>
        <v>0</v>
      </c>
      <c r="DF42" s="15"/>
      <c r="DG42" s="15"/>
      <c r="DH42" s="15"/>
      <c r="DI42" s="15">
        <f t="shared" si="9"/>
        <v>0</v>
      </c>
      <c r="DJ42" s="15">
        <f t="shared" si="9"/>
        <v>0</v>
      </c>
      <c r="DK42" s="15"/>
      <c r="DL42" s="15">
        <f t="shared" si="7"/>
        <v>0</v>
      </c>
      <c r="DM42" s="15"/>
      <c r="DN42" s="15"/>
      <c r="DO42" s="15"/>
      <c r="DP42" s="15"/>
      <c r="DQ42" s="15"/>
      <c r="DR42" s="15"/>
      <c r="DS42" s="15"/>
      <c r="DT42" s="15"/>
      <c r="DU42" s="16">
        <f t="shared" si="10"/>
        <v>8</v>
      </c>
      <c r="DV42" s="16">
        <f t="shared" si="10"/>
        <v>1453035.1639999999</v>
      </c>
      <c r="DW42" s="17">
        <f t="shared" si="11"/>
        <v>8</v>
      </c>
      <c r="DX42" s="17">
        <f t="shared" si="11"/>
        <v>1453035.1639999999</v>
      </c>
      <c r="DY42" s="15">
        <f>Q42+Z42+AI42+AR42+BA42+BJ42+BS42+CB42+CK42+CT42+DD42+DM42</f>
        <v>0</v>
      </c>
      <c r="DZ42" s="15">
        <f>R42+AA42+AJ42+AS42+BB42+BK42+BT42+CC42+CL42+CU42+DE42+DN42</f>
        <v>0</v>
      </c>
      <c r="EA42" s="18">
        <f t="shared" si="13"/>
        <v>0</v>
      </c>
      <c r="EB42" s="18">
        <f t="shared" si="13"/>
        <v>0</v>
      </c>
      <c r="EC42" s="18">
        <f t="shared" si="14"/>
        <v>8</v>
      </c>
      <c r="ED42" s="18">
        <f t="shared" si="15"/>
        <v>0</v>
      </c>
    </row>
    <row r="43" spans="1:134" s="27" customFormat="1" ht="26.25" customHeight="1" x14ac:dyDescent="0.25">
      <c r="A43" s="28"/>
      <c r="B43" s="29" t="s">
        <v>88</v>
      </c>
      <c r="C43" s="29"/>
      <c r="D43" s="29"/>
      <c r="E43" s="29"/>
      <c r="F43" s="29"/>
      <c r="G43" s="29"/>
      <c r="H43" s="29"/>
      <c r="I43" s="29"/>
      <c r="J43" s="30">
        <f>SUM(J7:J42)</f>
        <v>123</v>
      </c>
      <c r="K43" s="30">
        <f t="shared" ref="K43:BV43" si="31">SUM(K7:K42)</f>
        <v>67</v>
      </c>
      <c r="L43" s="30">
        <f t="shared" si="31"/>
        <v>93</v>
      </c>
      <c r="M43" s="30">
        <f t="shared" si="31"/>
        <v>116</v>
      </c>
      <c r="N43" s="31">
        <f t="shared" si="31"/>
        <v>15638374.4286</v>
      </c>
      <c r="O43" s="30">
        <f t="shared" si="31"/>
        <v>116</v>
      </c>
      <c r="P43" s="30">
        <f t="shared" si="31"/>
        <v>15638374.4286</v>
      </c>
      <c r="Q43" s="30">
        <f t="shared" si="31"/>
        <v>0</v>
      </c>
      <c r="R43" s="30">
        <f t="shared" si="31"/>
        <v>0</v>
      </c>
      <c r="S43" s="30">
        <f t="shared" si="31"/>
        <v>1918</v>
      </c>
      <c r="T43" s="30">
        <f t="shared" si="31"/>
        <v>1152</v>
      </c>
      <c r="U43" s="30">
        <f t="shared" si="31"/>
        <v>1728</v>
      </c>
      <c r="V43" s="30">
        <f t="shared" si="31"/>
        <v>1772</v>
      </c>
      <c r="W43" s="31">
        <f t="shared" si="31"/>
        <v>318340442.73610008</v>
      </c>
      <c r="X43" s="30">
        <f t="shared" si="31"/>
        <v>1772</v>
      </c>
      <c r="Y43" s="30">
        <f t="shared" si="31"/>
        <v>318340442.73610008</v>
      </c>
      <c r="Z43" s="30">
        <f t="shared" si="31"/>
        <v>0</v>
      </c>
      <c r="AA43" s="30">
        <f t="shared" si="31"/>
        <v>0</v>
      </c>
      <c r="AB43" s="30">
        <f t="shared" si="31"/>
        <v>140</v>
      </c>
      <c r="AC43" s="30">
        <f t="shared" si="31"/>
        <v>101</v>
      </c>
      <c r="AD43" s="30">
        <f t="shared" si="31"/>
        <v>151.5</v>
      </c>
      <c r="AE43" s="30">
        <f t="shared" si="31"/>
        <v>75</v>
      </c>
      <c r="AF43" s="31">
        <f t="shared" si="31"/>
        <v>14842722.010500001</v>
      </c>
      <c r="AG43" s="30">
        <f t="shared" si="31"/>
        <v>75</v>
      </c>
      <c r="AH43" s="30">
        <f t="shared" si="31"/>
        <v>14842722.010500001</v>
      </c>
      <c r="AI43" s="30"/>
      <c r="AJ43" s="30">
        <f t="shared" si="31"/>
        <v>0</v>
      </c>
      <c r="AK43" s="30">
        <f t="shared" si="31"/>
        <v>96</v>
      </c>
      <c r="AL43" s="30">
        <f t="shared" si="31"/>
        <v>63</v>
      </c>
      <c r="AM43" s="30">
        <f t="shared" si="31"/>
        <v>94.5</v>
      </c>
      <c r="AN43" s="30">
        <f t="shared" si="31"/>
        <v>100</v>
      </c>
      <c r="AO43" s="31">
        <f t="shared" si="31"/>
        <v>13243014.440000001</v>
      </c>
      <c r="AP43" s="30">
        <f t="shared" si="31"/>
        <v>100</v>
      </c>
      <c r="AQ43" s="30">
        <f t="shared" si="31"/>
        <v>13243014.440000001</v>
      </c>
      <c r="AR43" s="30">
        <f t="shared" si="31"/>
        <v>0</v>
      </c>
      <c r="AS43" s="30">
        <f t="shared" si="31"/>
        <v>0</v>
      </c>
      <c r="AT43" s="30">
        <f t="shared" si="31"/>
        <v>749</v>
      </c>
      <c r="AU43" s="30">
        <f t="shared" si="31"/>
        <v>527</v>
      </c>
      <c r="AV43" s="30">
        <f t="shared" si="31"/>
        <v>790.5</v>
      </c>
      <c r="AW43" s="30">
        <f t="shared" si="31"/>
        <v>1205</v>
      </c>
      <c r="AX43" s="31">
        <f t="shared" si="31"/>
        <v>190055014.1604</v>
      </c>
      <c r="AY43" s="30">
        <f t="shared" si="31"/>
        <v>1205</v>
      </c>
      <c r="AZ43" s="30">
        <f t="shared" si="31"/>
        <v>190055014.1604</v>
      </c>
      <c r="BA43" s="30">
        <f t="shared" si="31"/>
        <v>0</v>
      </c>
      <c r="BB43" s="30">
        <f t="shared" si="31"/>
        <v>0</v>
      </c>
      <c r="BC43" s="30">
        <f t="shared" si="31"/>
        <v>125</v>
      </c>
      <c r="BD43" s="30">
        <f t="shared" si="31"/>
        <v>79</v>
      </c>
      <c r="BE43" s="30">
        <f t="shared" si="31"/>
        <v>118.5</v>
      </c>
      <c r="BF43" s="30">
        <f t="shared" si="31"/>
        <v>291</v>
      </c>
      <c r="BG43" s="31">
        <f t="shared" si="31"/>
        <v>64133595.818000004</v>
      </c>
      <c r="BH43" s="30">
        <f t="shared" si="31"/>
        <v>291</v>
      </c>
      <c r="BI43" s="30">
        <f t="shared" si="31"/>
        <v>64133595.818000004</v>
      </c>
      <c r="BJ43" s="30">
        <f t="shared" si="31"/>
        <v>0</v>
      </c>
      <c r="BK43" s="30">
        <f t="shared" si="31"/>
        <v>0</v>
      </c>
      <c r="BL43" s="30">
        <f t="shared" si="31"/>
        <v>170</v>
      </c>
      <c r="BM43" s="30">
        <f t="shared" si="31"/>
        <v>82</v>
      </c>
      <c r="BN43" s="30">
        <f t="shared" si="31"/>
        <v>123</v>
      </c>
      <c r="BO43" s="30">
        <f t="shared" si="31"/>
        <v>150</v>
      </c>
      <c r="BP43" s="31">
        <f t="shared" si="31"/>
        <v>14335692.538399998</v>
      </c>
      <c r="BQ43" s="30">
        <f t="shared" si="31"/>
        <v>150</v>
      </c>
      <c r="BR43" s="30">
        <f t="shared" si="31"/>
        <v>14335692.538399998</v>
      </c>
      <c r="BS43" s="30">
        <f t="shared" si="31"/>
        <v>0</v>
      </c>
      <c r="BT43" s="30">
        <f t="shared" si="31"/>
        <v>0</v>
      </c>
      <c r="BU43" s="30">
        <f t="shared" si="31"/>
        <v>950</v>
      </c>
      <c r="BV43" s="30">
        <f t="shared" si="31"/>
        <v>662</v>
      </c>
      <c r="BW43" s="30">
        <f t="shared" ref="BW43:CW43" si="32">SUM(BW7:BW42)</f>
        <v>993</v>
      </c>
      <c r="BX43" s="30">
        <f t="shared" si="32"/>
        <v>808</v>
      </c>
      <c r="BY43" s="31">
        <f t="shared" si="32"/>
        <v>59815540.110399999</v>
      </c>
      <c r="BZ43" s="30">
        <f t="shared" si="32"/>
        <v>808</v>
      </c>
      <c r="CA43" s="30">
        <f t="shared" si="32"/>
        <v>59815540.110399999</v>
      </c>
      <c r="CB43" s="30">
        <f t="shared" si="32"/>
        <v>0</v>
      </c>
      <c r="CC43" s="30">
        <f t="shared" si="32"/>
        <v>0</v>
      </c>
      <c r="CD43" s="30">
        <f t="shared" si="32"/>
        <v>10</v>
      </c>
      <c r="CE43" s="30">
        <f t="shared" si="32"/>
        <v>9</v>
      </c>
      <c r="CF43" s="30">
        <f t="shared" si="32"/>
        <v>13.5</v>
      </c>
      <c r="CG43" s="30">
        <f t="shared" si="32"/>
        <v>20</v>
      </c>
      <c r="CH43" s="31">
        <f t="shared" si="32"/>
        <v>2272465.4930000002</v>
      </c>
      <c r="CI43" s="30">
        <f t="shared" si="32"/>
        <v>20</v>
      </c>
      <c r="CJ43" s="30">
        <f t="shared" si="32"/>
        <v>2272465.4930000002</v>
      </c>
      <c r="CK43" s="30">
        <f t="shared" si="32"/>
        <v>0</v>
      </c>
      <c r="CL43" s="30">
        <f t="shared" si="32"/>
        <v>0</v>
      </c>
      <c r="CM43" s="30">
        <f t="shared" si="32"/>
        <v>12</v>
      </c>
      <c r="CN43" s="30">
        <f t="shared" si="32"/>
        <v>8</v>
      </c>
      <c r="CO43" s="30">
        <f t="shared" si="32"/>
        <v>12</v>
      </c>
      <c r="CP43" s="30">
        <f t="shared" si="32"/>
        <v>75</v>
      </c>
      <c r="CQ43" s="31">
        <f t="shared" si="32"/>
        <v>7852706.46</v>
      </c>
      <c r="CR43" s="30">
        <f t="shared" si="32"/>
        <v>75</v>
      </c>
      <c r="CS43" s="30">
        <f t="shared" si="32"/>
        <v>7852706.46</v>
      </c>
      <c r="CT43" s="30">
        <f t="shared" si="32"/>
        <v>0</v>
      </c>
      <c r="CU43" s="30">
        <f t="shared" si="32"/>
        <v>0</v>
      </c>
      <c r="CV43" s="30">
        <f t="shared" si="32"/>
        <v>62</v>
      </c>
      <c r="CW43" s="30">
        <f t="shared" si="32"/>
        <v>44</v>
      </c>
      <c r="CX43" s="30"/>
      <c r="CY43" s="30">
        <f t="shared" ref="CY43:DZ43" si="33">SUM(CY7:CY42)</f>
        <v>67</v>
      </c>
      <c r="CZ43" s="30">
        <f t="shared" si="33"/>
        <v>80</v>
      </c>
      <c r="DA43" s="31">
        <f t="shared" si="33"/>
        <v>10603387.998199999</v>
      </c>
      <c r="DB43" s="30">
        <f t="shared" si="33"/>
        <v>80</v>
      </c>
      <c r="DC43" s="30">
        <f t="shared" si="33"/>
        <v>10603387.998199999</v>
      </c>
      <c r="DD43" s="30">
        <f t="shared" si="33"/>
        <v>0</v>
      </c>
      <c r="DE43" s="30">
        <f t="shared" si="33"/>
        <v>0</v>
      </c>
      <c r="DF43" s="30">
        <f t="shared" si="33"/>
        <v>347</v>
      </c>
      <c r="DG43" s="30">
        <f t="shared" si="33"/>
        <v>269</v>
      </c>
      <c r="DH43" s="30">
        <f t="shared" si="33"/>
        <v>403.5</v>
      </c>
      <c r="DI43" s="30">
        <f t="shared" si="33"/>
        <v>478</v>
      </c>
      <c r="DJ43" s="31">
        <f t="shared" si="33"/>
        <v>76998473.189599991</v>
      </c>
      <c r="DK43" s="30">
        <f t="shared" si="33"/>
        <v>478</v>
      </c>
      <c r="DL43" s="30">
        <f t="shared" si="33"/>
        <v>76998473.189599991</v>
      </c>
      <c r="DM43" s="30">
        <f t="shared" si="33"/>
        <v>0</v>
      </c>
      <c r="DN43" s="30">
        <f t="shared" si="33"/>
        <v>0</v>
      </c>
      <c r="DO43" s="30">
        <f t="shared" si="33"/>
        <v>19</v>
      </c>
      <c r="DP43" s="31">
        <f t="shared" si="33"/>
        <v>2888890.0093999999</v>
      </c>
      <c r="DQ43" s="23">
        <f t="shared" si="33"/>
        <v>100</v>
      </c>
      <c r="DR43" s="24">
        <f t="shared" si="33"/>
        <v>13641871.940000001</v>
      </c>
      <c r="DS43" s="23">
        <f t="shared" si="33"/>
        <v>10</v>
      </c>
      <c r="DT43" s="24">
        <f t="shared" si="33"/>
        <v>1459446.568</v>
      </c>
      <c r="DU43" s="23">
        <f t="shared" si="33"/>
        <v>5299</v>
      </c>
      <c r="DV43" s="24">
        <f t="shared" si="33"/>
        <v>806121637.90060019</v>
      </c>
      <c r="DW43" s="23">
        <f t="shared" si="33"/>
        <v>5299</v>
      </c>
      <c r="DX43" s="24">
        <f t="shared" si="33"/>
        <v>806121637.90060019</v>
      </c>
      <c r="DY43" s="25">
        <f t="shared" si="33"/>
        <v>0</v>
      </c>
      <c r="DZ43" s="25">
        <f t="shared" si="33"/>
        <v>0</v>
      </c>
      <c r="EA43" s="26">
        <f t="shared" si="13"/>
        <v>0</v>
      </c>
      <c r="EB43" s="26">
        <f t="shared" si="13"/>
        <v>0</v>
      </c>
    </row>
    <row r="44" spans="1:134" s="27" customFormat="1" ht="17.25" hidden="1" customHeight="1" x14ac:dyDescent="0.25">
      <c r="A44" s="28" t="s">
        <v>89</v>
      </c>
      <c r="B44" s="29" t="s">
        <v>88</v>
      </c>
      <c r="C44" s="29"/>
      <c r="D44" s="29"/>
      <c r="E44" s="29"/>
      <c r="F44" s="29"/>
      <c r="G44" s="29"/>
      <c r="H44" s="29"/>
      <c r="I44" s="29"/>
      <c r="J44" s="30"/>
      <c r="K44" s="30"/>
      <c r="L44" s="30"/>
      <c r="M44" s="30">
        <v>116</v>
      </c>
      <c r="N44" s="31">
        <v>15638374.4286</v>
      </c>
      <c r="O44" s="30">
        <v>116</v>
      </c>
      <c r="P44" s="30">
        <v>15638374.4286</v>
      </c>
      <c r="Q44" s="30">
        <v>0</v>
      </c>
      <c r="R44" s="30">
        <v>0</v>
      </c>
      <c r="S44" s="30">
        <v>1918</v>
      </c>
      <c r="T44" s="30">
        <v>1152</v>
      </c>
      <c r="U44" s="30">
        <v>1728</v>
      </c>
      <c r="V44" s="30">
        <v>1772</v>
      </c>
      <c r="W44" s="31">
        <v>318340442.73610008</v>
      </c>
      <c r="X44" s="30">
        <v>1772</v>
      </c>
      <c r="Y44" s="30">
        <v>318340442.73610008</v>
      </c>
      <c r="Z44" s="30">
        <v>0</v>
      </c>
      <c r="AA44" s="30">
        <v>0</v>
      </c>
      <c r="AB44" s="30">
        <v>140</v>
      </c>
      <c r="AC44" s="30">
        <v>101</v>
      </c>
      <c r="AD44" s="30">
        <v>151.5</v>
      </c>
      <c r="AE44" s="30">
        <v>75</v>
      </c>
      <c r="AF44" s="31">
        <v>14842722.010500001</v>
      </c>
      <c r="AG44" s="30">
        <v>75</v>
      </c>
      <c r="AH44" s="30">
        <v>14842722.010500001</v>
      </c>
      <c r="AI44" s="30"/>
      <c r="AJ44" s="30">
        <v>0</v>
      </c>
      <c r="AK44" s="30">
        <v>96</v>
      </c>
      <c r="AL44" s="30">
        <v>63</v>
      </c>
      <c r="AM44" s="30">
        <v>94.5</v>
      </c>
      <c r="AN44" s="30">
        <v>100</v>
      </c>
      <c r="AO44" s="31">
        <v>13243014.440000001</v>
      </c>
      <c r="AP44" s="30">
        <v>100</v>
      </c>
      <c r="AQ44" s="30">
        <v>13243014.440000001</v>
      </c>
      <c r="AR44" s="30">
        <v>0</v>
      </c>
      <c r="AS44" s="30">
        <v>0</v>
      </c>
      <c r="AT44" s="30">
        <v>749</v>
      </c>
      <c r="AU44" s="30">
        <v>527</v>
      </c>
      <c r="AV44" s="30">
        <v>790.5</v>
      </c>
      <c r="AW44" s="30">
        <v>1135</v>
      </c>
      <c r="AX44" s="31">
        <v>180711195.18640003</v>
      </c>
      <c r="AY44" s="30">
        <v>1135</v>
      </c>
      <c r="AZ44" s="30">
        <v>180711195.18640003</v>
      </c>
      <c r="BA44" s="30">
        <v>0</v>
      </c>
      <c r="BB44" s="30">
        <v>0</v>
      </c>
      <c r="BC44" s="30">
        <v>125</v>
      </c>
      <c r="BD44" s="30">
        <v>79</v>
      </c>
      <c r="BE44" s="30">
        <v>118.5</v>
      </c>
      <c r="BF44" s="30">
        <v>288</v>
      </c>
      <c r="BG44" s="31">
        <v>63371167.989800006</v>
      </c>
      <c r="BH44" s="30">
        <v>288</v>
      </c>
      <c r="BI44" s="30">
        <v>63371167.989800006</v>
      </c>
      <c r="BJ44" s="30">
        <v>0</v>
      </c>
      <c r="BK44" s="30">
        <v>0</v>
      </c>
      <c r="BL44" s="30">
        <v>170</v>
      </c>
      <c r="BM44" s="30">
        <v>82</v>
      </c>
      <c r="BN44" s="30">
        <v>123</v>
      </c>
      <c r="BO44" s="30">
        <v>150</v>
      </c>
      <c r="BP44" s="31">
        <v>14335692.538399998</v>
      </c>
      <c r="BQ44" s="30">
        <v>150</v>
      </c>
      <c r="BR44" s="30">
        <v>14335692.538399998</v>
      </c>
      <c r="BS44" s="30">
        <v>0</v>
      </c>
      <c r="BT44" s="30">
        <v>0</v>
      </c>
      <c r="BU44" s="30">
        <v>950</v>
      </c>
      <c r="BV44" s="30">
        <v>662</v>
      </c>
      <c r="BW44" s="30">
        <v>993</v>
      </c>
      <c r="BX44" s="30">
        <v>808</v>
      </c>
      <c r="BY44" s="31">
        <v>59815540.110399999</v>
      </c>
      <c r="BZ44" s="30">
        <v>808</v>
      </c>
      <c r="CA44" s="30">
        <v>59815540.110399999</v>
      </c>
      <c r="CB44" s="30">
        <v>0</v>
      </c>
      <c r="CC44" s="30">
        <v>0</v>
      </c>
      <c r="CD44" s="30">
        <v>10</v>
      </c>
      <c r="CE44" s="30">
        <v>9</v>
      </c>
      <c r="CF44" s="30">
        <v>13.5</v>
      </c>
      <c r="CG44" s="30">
        <v>20</v>
      </c>
      <c r="CH44" s="31">
        <v>2272465.4930000002</v>
      </c>
      <c r="CI44" s="30">
        <v>20</v>
      </c>
      <c r="CJ44" s="30">
        <v>2272465.4930000002</v>
      </c>
      <c r="CK44" s="30">
        <v>0</v>
      </c>
      <c r="CL44" s="30">
        <v>0</v>
      </c>
      <c r="CM44" s="30">
        <v>12</v>
      </c>
      <c r="CN44" s="30">
        <v>8</v>
      </c>
      <c r="CO44" s="30">
        <v>12</v>
      </c>
      <c r="CP44" s="30">
        <v>75</v>
      </c>
      <c r="CQ44" s="31">
        <v>7852706.46</v>
      </c>
      <c r="CR44" s="30">
        <v>75</v>
      </c>
      <c r="CS44" s="30">
        <v>7852706.46</v>
      </c>
      <c r="CT44" s="30">
        <v>0</v>
      </c>
      <c r="CU44" s="30">
        <v>0</v>
      </c>
      <c r="CV44" s="30">
        <v>62</v>
      </c>
      <c r="CW44" s="30">
        <v>44</v>
      </c>
      <c r="CX44" s="30"/>
      <c r="CY44" s="30">
        <v>67</v>
      </c>
      <c r="CZ44" s="30">
        <v>80</v>
      </c>
      <c r="DA44" s="31">
        <v>10603387.998199999</v>
      </c>
      <c r="DB44" s="30">
        <v>80</v>
      </c>
      <c r="DC44" s="30">
        <v>10603387.998199999</v>
      </c>
      <c r="DD44" s="30">
        <v>0</v>
      </c>
      <c r="DE44" s="30">
        <v>0</v>
      </c>
      <c r="DF44" s="30">
        <v>347</v>
      </c>
      <c r="DG44" s="30">
        <v>269</v>
      </c>
      <c r="DH44" s="30">
        <v>403.5</v>
      </c>
      <c r="DI44" s="30">
        <v>478</v>
      </c>
      <c r="DJ44" s="31">
        <v>76998473.189599991</v>
      </c>
      <c r="DK44" s="30">
        <v>478</v>
      </c>
      <c r="DL44" s="30">
        <v>76998473.189599991</v>
      </c>
      <c r="DM44" s="30">
        <v>0</v>
      </c>
      <c r="DN44" s="30">
        <v>0</v>
      </c>
      <c r="DO44" s="30">
        <v>25</v>
      </c>
      <c r="DP44" s="31">
        <v>3801171.0649999999</v>
      </c>
      <c r="DQ44" s="30">
        <v>100</v>
      </c>
      <c r="DR44" s="31">
        <v>13641871.940000001</v>
      </c>
      <c r="DS44" s="30">
        <v>10</v>
      </c>
      <c r="DT44" s="31">
        <v>1459446.568</v>
      </c>
      <c r="DU44" s="30">
        <v>5232</v>
      </c>
      <c r="DV44" s="31">
        <v>796927672.15400004</v>
      </c>
      <c r="DW44" s="30">
        <v>5232</v>
      </c>
      <c r="DX44" s="31">
        <v>796927672.15400004</v>
      </c>
      <c r="DY44" s="25">
        <v>0</v>
      </c>
      <c r="DZ44" s="25">
        <v>0</v>
      </c>
      <c r="EA44" s="26"/>
      <c r="EB44" s="26"/>
    </row>
    <row r="45" spans="1:134" s="27" customFormat="1" ht="17.25" hidden="1" customHeight="1" x14ac:dyDescent="0.25">
      <c r="A45" s="28" t="s">
        <v>90</v>
      </c>
      <c r="B45" s="29" t="s">
        <v>88</v>
      </c>
      <c r="C45" s="29"/>
      <c r="D45" s="29"/>
      <c r="E45" s="29"/>
      <c r="F45" s="29"/>
      <c r="G45" s="29"/>
      <c r="H45" s="29"/>
      <c r="I45" s="29"/>
      <c r="J45" s="30">
        <f>SUM(J8:J43)</f>
        <v>243</v>
      </c>
      <c r="K45" s="30">
        <f>SUM(K8:K43)</f>
        <v>132</v>
      </c>
      <c r="L45" s="30">
        <f>SUM(L8:L43)</f>
        <v>186</v>
      </c>
      <c r="M45" s="30">
        <v>116</v>
      </c>
      <c r="N45" s="31">
        <v>15638374.4286</v>
      </c>
      <c r="O45" s="30">
        <v>116</v>
      </c>
      <c r="P45" s="30">
        <v>15638374.4286</v>
      </c>
      <c r="Q45" s="30">
        <v>0</v>
      </c>
      <c r="R45" s="30">
        <v>0</v>
      </c>
      <c r="S45" s="30">
        <v>1918</v>
      </c>
      <c r="T45" s="30">
        <v>1152</v>
      </c>
      <c r="U45" s="30">
        <v>1728</v>
      </c>
      <c r="V45" s="30">
        <v>1772</v>
      </c>
      <c r="W45" s="31">
        <v>318340442.73610008</v>
      </c>
      <c r="X45" s="30">
        <v>1772</v>
      </c>
      <c r="Y45" s="30">
        <v>318340442.73610008</v>
      </c>
      <c r="Z45" s="30">
        <v>0</v>
      </c>
      <c r="AA45" s="30">
        <v>0</v>
      </c>
      <c r="AB45" s="30">
        <v>140</v>
      </c>
      <c r="AC45" s="30">
        <v>101</v>
      </c>
      <c r="AD45" s="30">
        <v>151.5</v>
      </c>
      <c r="AE45" s="30">
        <v>75</v>
      </c>
      <c r="AF45" s="31">
        <v>14842722.010500001</v>
      </c>
      <c r="AG45" s="30">
        <v>75</v>
      </c>
      <c r="AH45" s="30">
        <v>14842722.010500001</v>
      </c>
      <c r="AI45" s="30"/>
      <c r="AJ45" s="30">
        <v>0</v>
      </c>
      <c r="AK45" s="30">
        <v>96</v>
      </c>
      <c r="AL45" s="30">
        <v>63</v>
      </c>
      <c r="AM45" s="30">
        <v>94.5</v>
      </c>
      <c r="AN45" s="30">
        <v>100</v>
      </c>
      <c r="AO45" s="31">
        <v>13243014.440000001</v>
      </c>
      <c r="AP45" s="30">
        <v>100</v>
      </c>
      <c r="AQ45" s="30">
        <v>13243014.440000001</v>
      </c>
      <c r="AR45" s="30">
        <v>0</v>
      </c>
      <c r="AS45" s="30">
        <v>0</v>
      </c>
      <c r="AT45" s="30">
        <v>749</v>
      </c>
      <c r="AU45" s="30">
        <v>527</v>
      </c>
      <c r="AV45" s="30">
        <v>790.5</v>
      </c>
      <c r="AW45" s="30">
        <v>1135</v>
      </c>
      <c r="AX45" s="31">
        <v>180711195.18640003</v>
      </c>
      <c r="AY45" s="30">
        <v>1135</v>
      </c>
      <c r="AZ45" s="30">
        <v>180711195.18640003</v>
      </c>
      <c r="BA45" s="30">
        <v>0</v>
      </c>
      <c r="BB45" s="30">
        <v>0</v>
      </c>
      <c r="BC45" s="30">
        <v>125</v>
      </c>
      <c r="BD45" s="30">
        <v>79</v>
      </c>
      <c r="BE45" s="30">
        <v>118.5</v>
      </c>
      <c r="BF45" s="30">
        <v>288</v>
      </c>
      <c r="BG45" s="31">
        <v>63371167.989800006</v>
      </c>
      <c r="BH45" s="30">
        <v>288</v>
      </c>
      <c r="BI45" s="30">
        <v>63371167.989800006</v>
      </c>
      <c r="BJ45" s="30">
        <v>0</v>
      </c>
      <c r="BK45" s="30">
        <v>0</v>
      </c>
      <c r="BL45" s="30">
        <v>170</v>
      </c>
      <c r="BM45" s="30">
        <v>82</v>
      </c>
      <c r="BN45" s="30">
        <v>123</v>
      </c>
      <c r="BO45" s="30">
        <v>150</v>
      </c>
      <c r="BP45" s="31">
        <v>14335692.538399998</v>
      </c>
      <c r="BQ45" s="30">
        <v>150</v>
      </c>
      <c r="BR45" s="30">
        <v>14335692.538399998</v>
      </c>
      <c r="BS45" s="30">
        <v>0</v>
      </c>
      <c r="BT45" s="30">
        <v>0</v>
      </c>
      <c r="BU45" s="30">
        <v>950</v>
      </c>
      <c r="BV45" s="30">
        <v>662</v>
      </c>
      <c r="BW45" s="30">
        <v>993</v>
      </c>
      <c r="BX45" s="30">
        <v>808</v>
      </c>
      <c r="BY45" s="31">
        <v>59815540.110399999</v>
      </c>
      <c r="BZ45" s="30">
        <v>808</v>
      </c>
      <c r="CA45" s="30">
        <v>59815540.110399999</v>
      </c>
      <c r="CB45" s="30">
        <v>0</v>
      </c>
      <c r="CC45" s="30">
        <v>0</v>
      </c>
      <c r="CD45" s="30">
        <v>10</v>
      </c>
      <c r="CE45" s="30">
        <v>9</v>
      </c>
      <c r="CF45" s="30">
        <v>13.5</v>
      </c>
      <c r="CG45" s="30">
        <v>20</v>
      </c>
      <c r="CH45" s="31">
        <v>2272465.4930000002</v>
      </c>
      <c r="CI45" s="30">
        <v>20</v>
      </c>
      <c r="CJ45" s="30">
        <v>2272465.4930000002</v>
      </c>
      <c r="CK45" s="30">
        <v>0</v>
      </c>
      <c r="CL45" s="30">
        <v>0</v>
      </c>
      <c r="CM45" s="30">
        <v>12</v>
      </c>
      <c r="CN45" s="30">
        <v>8</v>
      </c>
      <c r="CO45" s="30">
        <v>12</v>
      </c>
      <c r="CP45" s="30">
        <v>70</v>
      </c>
      <c r="CQ45" s="31">
        <v>7329192.6960000005</v>
      </c>
      <c r="CR45" s="30">
        <v>70</v>
      </c>
      <c r="CS45" s="30">
        <v>7329192.6960000005</v>
      </c>
      <c r="CT45" s="30">
        <v>0</v>
      </c>
      <c r="CU45" s="30">
        <v>0</v>
      </c>
      <c r="CV45" s="30">
        <v>62</v>
      </c>
      <c r="CW45" s="30">
        <v>44</v>
      </c>
      <c r="CX45" s="30"/>
      <c r="CY45" s="30">
        <v>67</v>
      </c>
      <c r="CZ45" s="30">
        <v>80</v>
      </c>
      <c r="DA45" s="31">
        <v>10603387.998199999</v>
      </c>
      <c r="DB45" s="30">
        <v>80</v>
      </c>
      <c r="DC45" s="30">
        <v>10603387.998199999</v>
      </c>
      <c r="DD45" s="30">
        <v>0</v>
      </c>
      <c r="DE45" s="30">
        <v>0</v>
      </c>
      <c r="DF45" s="30">
        <v>347</v>
      </c>
      <c r="DG45" s="30">
        <v>269</v>
      </c>
      <c r="DH45" s="30">
        <v>403.5</v>
      </c>
      <c r="DI45" s="30">
        <v>478</v>
      </c>
      <c r="DJ45" s="31">
        <v>76998473.189599991</v>
      </c>
      <c r="DK45" s="30">
        <v>478</v>
      </c>
      <c r="DL45" s="30">
        <v>76998473.189599991</v>
      </c>
      <c r="DM45" s="30">
        <v>0</v>
      </c>
      <c r="DN45" s="30">
        <v>0</v>
      </c>
      <c r="DO45" s="30">
        <v>25</v>
      </c>
      <c r="DP45" s="31">
        <v>3801171.0649999999</v>
      </c>
      <c r="DQ45" s="30">
        <v>100</v>
      </c>
      <c r="DR45" s="31">
        <v>13641871.940000001</v>
      </c>
      <c r="DS45" s="30">
        <v>10</v>
      </c>
      <c r="DT45" s="31">
        <v>1459446.568</v>
      </c>
      <c r="DU45" s="30">
        <v>5227</v>
      </c>
      <c r="DV45" s="31">
        <v>796404158.3900001</v>
      </c>
      <c r="DW45" s="30">
        <v>5227</v>
      </c>
      <c r="DX45" s="31">
        <v>796404158.3900001</v>
      </c>
      <c r="DY45" s="25">
        <f>SUM(DY8:DY43)</f>
        <v>0</v>
      </c>
      <c r="DZ45" s="25">
        <f>SUM(DZ8:DZ43)</f>
        <v>0</v>
      </c>
      <c r="EA45" s="26">
        <f>DU45-DW45-DY45</f>
        <v>0</v>
      </c>
      <c r="EB45" s="26">
        <f>DV45-DX45-DZ45</f>
        <v>0</v>
      </c>
    </row>
    <row r="46" spans="1:134" s="27" customFormat="1" ht="17.25" hidden="1" customHeight="1" x14ac:dyDescent="0.25">
      <c r="A46" s="28" t="s">
        <v>91</v>
      </c>
      <c r="B46" s="29" t="s">
        <v>88</v>
      </c>
      <c r="C46" s="29"/>
      <c r="D46" s="29"/>
      <c r="E46" s="29"/>
      <c r="F46" s="29"/>
      <c r="G46" s="29"/>
      <c r="H46" s="29"/>
      <c r="I46" s="29"/>
      <c r="J46" s="30">
        <v>123</v>
      </c>
      <c r="K46" s="30">
        <v>67</v>
      </c>
      <c r="L46" s="30">
        <v>93</v>
      </c>
      <c r="M46" s="30">
        <v>116</v>
      </c>
      <c r="N46" s="31">
        <v>15638374.4286</v>
      </c>
      <c r="O46" s="30">
        <v>116</v>
      </c>
      <c r="P46" s="30">
        <v>15638374.4286</v>
      </c>
      <c r="Q46" s="30">
        <v>0</v>
      </c>
      <c r="R46" s="30">
        <v>0</v>
      </c>
      <c r="S46" s="30">
        <v>1918</v>
      </c>
      <c r="T46" s="30">
        <v>1152</v>
      </c>
      <c r="U46" s="30">
        <v>1728</v>
      </c>
      <c r="V46" s="30">
        <v>1772</v>
      </c>
      <c r="W46" s="31">
        <v>318340442.73610008</v>
      </c>
      <c r="X46" s="30">
        <v>1772</v>
      </c>
      <c r="Y46" s="30">
        <v>318340442.73610008</v>
      </c>
      <c r="Z46" s="30">
        <v>0</v>
      </c>
      <c r="AA46" s="30">
        <v>0</v>
      </c>
      <c r="AB46" s="30">
        <v>140</v>
      </c>
      <c r="AC46" s="30">
        <v>101</v>
      </c>
      <c r="AD46" s="30">
        <v>151.5</v>
      </c>
      <c r="AE46" s="30">
        <v>140</v>
      </c>
      <c r="AF46" s="31">
        <v>26759986.140000004</v>
      </c>
      <c r="AG46" s="30">
        <v>140</v>
      </c>
      <c r="AH46" s="30">
        <v>26759986.140000004</v>
      </c>
      <c r="AI46" s="30"/>
      <c r="AJ46" s="30">
        <v>0</v>
      </c>
      <c r="AK46" s="30">
        <v>96</v>
      </c>
      <c r="AL46" s="30">
        <v>63</v>
      </c>
      <c r="AM46" s="30">
        <v>94.5</v>
      </c>
      <c r="AN46" s="30">
        <v>100</v>
      </c>
      <c r="AO46" s="31">
        <v>13243014.440000001</v>
      </c>
      <c r="AP46" s="30">
        <v>100</v>
      </c>
      <c r="AQ46" s="30">
        <v>13243014.440000001</v>
      </c>
      <c r="AR46" s="30">
        <v>0</v>
      </c>
      <c r="AS46" s="30">
        <v>0</v>
      </c>
      <c r="AT46" s="30">
        <v>749</v>
      </c>
      <c r="AU46" s="30">
        <v>527</v>
      </c>
      <c r="AV46" s="30">
        <v>790.5</v>
      </c>
      <c r="AW46" s="30">
        <v>1135</v>
      </c>
      <c r="AX46" s="31">
        <v>180711195.18640003</v>
      </c>
      <c r="AY46" s="30">
        <v>1135</v>
      </c>
      <c r="AZ46" s="30">
        <v>180711195.18640003</v>
      </c>
      <c r="BA46" s="30">
        <v>0</v>
      </c>
      <c r="BB46" s="30">
        <v>0</v>
      </c>
      <c r="BC46" s="30">
        <v>125</v>
      </c>
      <c r="BD46" s="30">
        <v>79</v>
      </c>
      <c r="BE46" s="30">
        <v>118.5</v>
      </c>
      <c r="BF46" s="30">
        <v>288</v>
      </c>
      <c r="BG46" s="31">
        <v>63371167.989800006</v>
      </c>
      <c r="BH46" s="30">
        <v>288</v>
      </c>
      <c r="BI46" s="30">
        <v>63371167.989800006</v>
      </c>
      <c r="BJ46" s="30">
        <v>0</v>
      </c>
      <c r="BK46" s="30">
        <v>0</v>
      </c>
      <c r="BL46" s="30">
        <v>170</v>
      </c>
      <c r="BM46" s="30">
        <v>82</v>
      </c>
      <c r="BN46" s="30">
        <v>123</v>
      </c>
      <c r="BO46" s="30">
        <v>150</v>
      </c>
      <c r="BP46" s="31">
        <v>14335692.538399998</v>
      </c>
      <c r="BQ46" s="30">
        <v>150</v>
      </c>
      <c r="BR46" s="30">
        <v>14335692.538399998</v>
      </c>
      <c r="BS46" s="30">
        <v>0</v>
      </c>
      <c r="BT46" s="30">
        <v>0</v>
      </c>
      <c r="BU46" s="30">
        <v>950</v>
      </c>
      <c r="BV46" s="30">
        <v>662</v>
      </c>
      <c r="BW46" s="30">
        <v>993</v>
      </c>
      <c r="BX46" s="30">
        <v>808</v>
      </c>
      <c r="BY46" s="31">
        <v>59815540.110399999</v>
      </c>
      <c r="BZ46" s="30">
        <v>808</v>
      </c>
      <c r="CA46" s="30">
        <v>59815540.110399999</v>
      </c>
      <c r="CB46" s="30">
        <v>0</v>
      </c>
      <c r="CC46" s="30">
        <v>0</v>
      </c>
      <c r="CD46" s="30">
        <v>10</v>
      </c>
      <c r="CE46" s="30">
        <v>9</v>
      </c>
      <c r="CF46" s="30">
        <v>13.5</v>
      </c>
      <c r="CG46" s="30">
        <v>20</v>
      </c>
      <c r="CH46" s="31">
        <v>2272465.4930000002</v>
      </c>
      <c r="CI46" s="30">
        <v>20</v>
      </c>
      <c r="CJ46" s="30">
        <v>2272465.4930000002</v>
      </c>
      <c r="CK46" s="30">
        <v>0</v>
      </c>
      <c r="CL46" s="30">
        <v>0</v>
      </c>
      <c r="CM46" s="30">
        <v>12</v>
      </c>
      <c r="CN46" s="30">
        <v>8</v>
      </c>
      <c r="CO46" s="30">
        <v>12</v>
      </c>
      <c r="CP46" s="30">
        <v>70</v>
      </c>
      <c r="CQ46" s="31">
        <v>7329192.6960000005</v>
      </c>
      <c r="CR46" s="30">
        <v>70</v>
      </c>
      <c r="CS46" s="30">
        <v>7329192.6960000005</v>
      </c>
      <c r="CT46" s="30">
        <v>0</v>
      </c>
      <c r="CU46" s="30">
        <v>0</v>
      </c>
      <c r="CV46" s="30">
        <v>62</v>
      </c>
      <c r="CW46" s="30">
        <v>44</v>
      </c>
      <c r="CX46" s="30"/>
      <c r="CY46" s="30">
        <v>67</v>
      </c>
      <c r="CZ46" s="30">
        <v>80</v>
      </c>
      <c r="DA46" s="31">
        <v>10603387.998199999</v>
      </c>
      <c r="DB46" s="30">
        <v>80</v>
      </c>
      <c r="DC46" s="30">
        <v>10603387.998199999</v>
      </c>
      <c r="DD46" s="30">
        <v>0</v>
      </c>
      <c r="DE46" s="30">
        <v>0</v>
      </c>
      <c r="DF46" s="30">
        <v>347</v>
      </c>
      <c r="DG46" s="30">
        <v>269</v>
      </c>
      <c r="DH46" s="30">
        <v>403.5</v>
      </c>
      <c r="DI46" s="30">
        <v>478</v>
      </c>
      <c r="DJ46" s="31">
        <v>76998473.189599991</v>
      </c>
      <c r="DK46" s="30">
        <v>478</v>
      </c>
      <c r="DL46" s="30">
        <v>76998473.189599991</v>
      </c>
      <c r="DM46" s="30">
        <v>0</v>
      </c>
      <c r="DN46" s="30">
        <v>0</v>
      </c>
      <c r="DO46" s="30">
        <v>25</v>
      </c>
      <c r="DP46" s="31">
        <v>3801171.0649999999</v>
      </c>
      <c r="DQ46" s="30">
        <v>100</v>
      </c>
      <c r="DR46" s="31">
        <v>13641871.940000001</v>
      </c>
      <c r="DS46" s="30">
        <v>10</v>
      </c>
      <c r="DT46" s="31">
        <v>1459446.568</v>
      </c>
      <c r="DU46" s="30">
        <v>5292</v>
      </c>
      <c r="DV46" s="31">
        <v>808321422.51950002</v>
      </c>
      <c r="DW46" s="30">
        <v>5292</v>
      </c>
      <c r="DX46" s="31">
        <v>808321422.51950002</v>
      </c>
      <c r="DY46" s="25">
        <v>0</v>
      </c>
      <c r="DZ46" s="25">
        <v>0</v>
      </c>
      <c r="EA46" s="26">
        <v>0</v>
      </c>
      <c r="EB46" s="26">
        <v>0</v>
      </c>
    </row>
    <row r="47" spans="1:134" s="27" customFormat="1" ht="15.75" hidden="1" x14ac:dyDescent="0.25">
      <c r="A47" s="32" t="s">
        <v>92</v>
      </c>
      <c r="B47" s="33"/>
      <c r="C47" s="33"/>
      <c r="D47" s="33"/>
      <c r="E47" s="33"/>
      <c r="F47" s="33"/>
      <c r="G47" s="33"/>
      <c r="H47" s="33"/>
      <c r="I47" s="33"/>
      <c r="J47" s="25"/>
      <c r="K47" s="25"/>
      <c r="L47" s="25"/>
      <c r="M47" s="25">
        <f>M$43-M$44</f>
        <v>0</v>
      </c>
      <c r="N47" s="25">
        <f t="shared" ref="N47:BY47" si="34">N$43-N$44</f>
        <v>0</v>
      </c>
      <c r="O47" s="25">
        <f t="shared" si="34"/>
        <v>0</v>
      </c>
      <c r="P47" s="25">
        <f t="shared" si="34"/>
        <v>0</v>
      </c>
      <c r="Q47" s="25">
        <f t="shared" si="34"/>
        <v>0</v>
      </c>
      <c r="R47" s="25">
        <f t="shared" si="34"/>
        <v>0</v>
      </c>
      <c r="S47" s="25">
        <f t="shared" si="34"/>
        <v>0</v>
      </c>
      <c r="T47" s="25">
        <f t="shared" si="34"/>
        <v>0</v>
      </c>
      <c r="U47" s="25">
        <f t="shared" si="34"/>
        <v>0</v>
      </c>
      <c r="V47" s="25">
        <f t="shared" si="34"/>
        <v>0</v>
      </c>
      <c r="W47" s="25">
        <f t="shared" si="34"/>
        <v>0</v>
      </c>
      <c r="X47" s="25">
        <f t="shared" si="34"/>
        <v>0</v>
      </c>
      <c r="Y47" s="25">
        <f t="shared" si="34"/>
        <v>0</v>
      </c>
      <c r="Z47" s="25">
        <f t="shared" si="34"/>
        <v>0</v>
      </c>
      <c r="AA47" s="25">
        <f t="shared" si="34"/>
        <v>0</v>
      </c>
      <c r="AB47" s="25">
        <f t="shared" si="34"/>
        <v>0</v>
      </c>
      <c r="AC47" s="25">
        <f t="shared" si="34"/>
        <v>0</v>
      </c>
      <c r="AD47" s="25">
        <f t="shared" si="34"/>
        <v>0</v>
      </c>
      <c r="AE47" s="25">
        <f t="shared" si="34"/>
        <v>0</v>
      </c>
      <c r="AF47" s="25">
        <f t="shared" si="34"/>
        <v>0</v>
      </c>
      <c r="AG47" s="25">
        <f t="shared" si="34"/>
        <v>0</v>
      </c>
      <c r="AH47" s="25">
        <f t="shared" si="34"/>
        <v>0</v>
      </c>
      <c r="AI47" s="25">
        <f t="shared" si="34"/>
        <v>0</v>
      </c>
      <c r="AJ47" s="25">
        <f t="shared" si="34"/>
        <v>0</v>
      </c>
      <c r="AK47" s="25">
        <f t="shared" si="34"/>
        <v>0</v>
      </c>
      <c r="AL47" s="25">
        <f t="shared" si="34"/>
        <v>0</v>
      </c>
      <c r="AM47" s="25">
        <f t="shared" si="34"/>
        <v>0</v>
      </c>
      <c r="AN47" s="25">
        <f t="shared" si="34"/>
        <v>0</v>
      </c>
      <c r="AO47" s="25">
        <f t="shared" si="34"/>
        <v>0</v>
      </c>
      <c r="AP47" s="25">
        <f t="shared" si="34"/>
        <v>0</v>
      </c>
      <c r="AQ47" s="25">
        <f t="shared" si="34"/>
        <v>0</v>
      </c>
      <c r="AR47" s="25">
        <f t="shared" si="34"/>
        <v>0</v>
      </c>
      <c r="AS47" s="25">
        <f t="shared" si="34"/>
        <v>0</v>
      </c>
      <c r="AT47" s="25">
        <f t="shared" si="34"/>
        <v>0</v>
      </c>
      <c r="AU47" s="25">
        <f t="shared" si="34"/>
        <v>0</v>
      </c>
      <c r="AV47" s="25">
        <f t="shared" si="34"/>
        <v>0</v>
      </c>
      <c r="AW47" s="25">
        <f t="shared" si="34"/>
        <v>70</v>
      </c>
      <c r="AX47" s="25">
        <f t="shared" si="34"/>
        <v>9343818.9739999771</v>
      </c>
      <c r="AY47" s="25">
        <f t="shared" si="34"/>
        <v>70</v>
      </c>
      <c r="AZ47" s="25">
        <f t="shared" si="34"/>
        <v>9343818.9739999771</v>
      </c>
      <c r="BA47" s="25">
        <f t="shared" si="34"/>
        <v>0</v>
      </c>
      <c r="BB47" s="25">
        <f t="shared" si="34"/>
        <v>0</v>
      </c>
      <c r="BC47" s="25">
        <f t="shared" si="34"/>
        <v>0</v>
      </c>
      <c r="BD47" s="25">
        <f t="shared" si="34"/>
        <v>0</v>
      </c>
      <c r="BE47" s="25">
        <f t="shared" si="34"/>
        <v>0</v>
      </c>
      <c r="BF47" s="25">
        <f t="shared" si="34"/>
        <v>3</v>
      </c>
      <c r="BG47" s="25">
        <f t="shared" si="34"/>
        <v>762427.82819999754</v>
      </c>
      <c r="BH47" s="25">
        <f t="shared" si="34"/>
        <v>3</v>
      </c>
      <c r="BI47" s="25">
        <f t="shared" si="34"/>
        <v>762427.82819999754</v>
      </c>
      <c r="BJ47" s="25">
        <f t="shared" si="34"/>
        <v>0</v>
      </c>
      <c r="BK47" s="25">
        <f t="shared" si="34"/>
        <v>0</v>
      </c>
      <c r="BL47" s="25">
        <f t="shared" si="34"/>
        <v>0</v>
      </c>
      <c r="BM47" s="25">
        <f t="shared" si="34"/>
        <v>0</v>
      </c>
      <c r="BN47" s="25">
        <f t="shared" si="34"/>
        <v>0</v>
      </c>
      <c r="BO47" s="25">
        <f t="shared" si="34"/>
        <v>0</v>
      </c>
      <c r="BP47" s="25">
        <f t="shared" si="34"/>
        <v>0</v>
      </c>
      <c r="BQ47" s="25">
        <f t="shared" si="34"/>
        <v>0</v>
      </c>
      <c r="BR47" s="25">
        <f t="shared" si="34"/>
        <v>0</v>
      </c>
      <c r="BS47" s="25">
        <f t="shared" si="34"/>
        <v>0</v>
      </c>
      <c r="BT47" s="25">
        <f t="shared" si="34"/>
        <v>0</v>
      </c>
      <c r="BU47" s="25">
        <f t="shared" si="34"/>
        <v>0</v>
      </c>
      <c r="BV47" s="25">
        <f t="shared" si="34"/>
        <v>0</v>
      </c>
      <c r="BW47" s="25">
        <f t="shared" si="34"/>
        <v>0</v>
      </c>
      <c r="BX47" s="25">
        <f t="shared" si="34"/>
        <v>0</v>
      </c>
      <c r="BY47" s="25">
        <f t="shared" si="34"/>
        <v>0</v>
      </c>
      <c r="BZ47" s="25">
        <f t="shared" ref="BZ47:DZ47" si="35">BZ$43-BZ$44</f>
        <v>0</v>
      </c>
      <c r="CA47" s="25">
        <f t="shared" si="35"/>
        <v>0</v>
      </c>
      <c r="CB47" s="25">
        <f t="shared" si="35"/>
        <v>0</v>
      </c>
      <c r="CC47" s="25">
        <f t="shared" si="35"/>
        <v>0</v>
      </c>
      <c r="CD47" s="25">
        <f t="shared" si="35"/>
        <v>0</v>
      </c>
      <c r="CE47" s="25">
        <f t="shared" si="35"/>
        <v>0</v>
      </c>
      <c r="CF47" s="25">
        <f t="shared" si="35"/>
        <v>0</v>
      </c>
      <c r="CG47" s="25">
        <f t="shared" si="35"/>
        <v>0</v>
      </c>
      <c r="CH47" s="25">
        <f t="shared" si="35"/>
        <v>0</v>
      </c>
      <c r="CI47" s="25">
        <f t="shared" si="35"/>
        <v>0</v>
      </c>
      <c r="CJ47" s="25">
        <f t="shared" si="35"/>
        <v>0</v>
      </c>
      <c r="CK47" s="25">
        <f t="shared" si="35"/>
        <v>0</v>
      </c>
      <c r="CL47" s="25">
        <f t="shared" si="35"/>
        <v>0</v>
      </c>
      <c r="CM47" s="25">
        <f t="shared" si="35"/>
        <v>0</v>
      </c>
      <c r="CN47" s="25">
        <f t="shared" si="35"/>
        <v>0</v>
      </c>
      <c r="CO47" s="25">
        <f t="shared" si="35"/>
        <v>0</v>
      </c>
      <c r="CP47" s="25">
        <f t="shared" si="35"/>
        <v>0</v>
      </c>
      <c r="CQ47" s="25">
        <f t="shared" si="35"/>
        <v>0</v>
      </c>
      <c r="CR47" s="25">
        <f t="shared" si="35"/>
        <v>0</v>
      </c>
      <c r="CS47" s="25">
        <f t="shared" si="35"/>
        <v>0</v>
      </c>
      <c r="CT47" s="25">
        <f t="shared" si="35"/>
        <v>0</v>
      </c>
      <c r="CU47" s="25">
        <f t="shared" si="35"/>
        <v>0</v>
      </c>
      <c r="CV47" s="25">
        <f t="shared" si="35"/>
        <v>0</v>
      </c>
      <c r="CW47" s="25">
        <f t="shared" si="35"/>
        <v>0</v>
      </c>
      <c r="CX47" s="25">
        <f t="shared" si="35"/>
        <v>0</v>
      </c>
      <c r="CY47" s="25">
        <f t="shared" si="35"/>
        <v>0</v>
      </c>
      <c r="CZ47" s="25">
        <f t="shared" si="35"/>
        <v>0</v>
      </c>
      <c r="DA47" s="25">
        <f t="shared" si="35"/>
        <v>0</v>
      </c>
      <c r="DB47" s="25">
        <f t="shared" si="35"/>
        <v>0</v>
      </c>
      <c r="DC47" s="25">
        <f t="shared" si="35"/>
        <v>0</v>
      </c>
      <c r="DD47" s="25">
        <f t="shared" si="35"/>
        <v>0</v>
      </c>
      <c r="DE47" s="25">
        <f t="shared" si="35"/>
        <v>0</v>
      </c>
      <c r="DF47" s="25">
        <f t="shared" si="35"/>
        <v>0</v>
      </c>
      <c r="DG47" s="25">
        <f t="shared" si="35"/>
        <v>0</v>
      </c>
      <c r="DH47" s="25">
        <f t="shared" si="35"/>
        <v>0</v>
      </c>
      <c r="DI47" s="25">
        <f t="shared" si="35"/>
        <v>0</v>
      </c>
      <c r="DJ47" s="25">
        <f t="shared" si="35"/>
        <v>0</v>
      </c>
      <c r="DK47" s="25">
        <f t="shared" si="35"/>
        <v>0</v>
      </c>
      <c r="DL47" s="25">
        <f t="shared" si="35"/>
        <v>0</v>
      </c>
      <c r="DM47" s="25">
        <f t="shared" si="35"/>
        <v>0</v>
      </c>
      <c r="DN47" s="25">
        <f t="shared" si="35"/>
        <v>0</v>
      </c>
      <c r="DO47" s="25">
        <f t="shared" si="35"/>
        <v>-6</v>
      </c>
      <c r="DP47" s="25">
        <f t="shared" si="35"/>
        <v>-912281.05560000008</v>
      </c>
      <c r="DQ47" s="25">
        <f t="shared" si="35"/>
        <v>0</v>
      </c>
      <c r="DR47" s="25">
        <f t="shared" si="35"/>
        <v>0</v>
      </c>
      <c r="DS47" s="25">
        <f t="shared" si="35"/>
        <v>0</v>
      </c>
      <c r="DT47" s="25">
        <f t="shared" si="35"/>
        <v>0</v>
      </c>
      <c r="DU47" s="25">
        <f t="shared" si="35"/>
        <v>67</v>
      </c>
      <c r="DV47" s="25">
        <f t="shared" si="35"/>
        <v>9193965.7466001511</v>
      </c>
      <c r="DW47" s="25">
        <f t="shared" si="35"/>
        <v>67</v>
      </c>
      <c r="DX47" s="25">
        <f t="shared" si="35"/>
        <v>9193965.7466001511</v>
      </c>
      <c r="DY47" s="25">
        <f t="shared" si="35"/>
        <v>0</v>
      </c>
      <c r="DZ47" s="25">
        <f t="shared" si="35"/>
        <v>0</v>
      </c>
      <c r="EA47" s="34">
        <f>$M43-EA45</f>
        <v>116</v>
      </c>
      <c r="EB47" s="34">
        <f>$M43-EB45</f>
        <v>116</v>
      </c>
    </row>
    <row r="48" spans="1:134" s="27" customFormat="1" ht="15.75" x14ac:dyDescent="0.25">
      <c r="B48" s="35"/>
      <c r="C48" s="35"/>
      <c r="D48" s="35"/>
      <c r="E48" s="35"/>
      <c r="F48" s="35"/>
      <c r="G48" s="35"/>
      <c r="H48" s="35"/>
      <c r="I48" s="35"/>
      <c r="J48" s="34"/>
      <c r="K48" s="34"/>
      <c r="L48" s="34"/>
      <c r="M48" s="34"/>
      <c r="N48" s="36"/>
      <c r="O48" s="34"/>
      <c r="P48" s="34"/>
      <c r="Q48" s="34"/>
      <c r="R48" s="34"/>
      <c r="S48" s="34"/>
      <c r="T48" s="34"/>
      <c r="U48" s="34"/>
      <c r="V48" s="34"/>
      <c r="W48" s="36"/>
      <c r="X48" s="34"/>
      <c r="Y48" s="34"/>
      <c r="Z48" s="34"/>
      <c r="AA48" s="34"/>
      <c r="AB48" s="34"/>
      <c r="AC48" s="34"/>
      <c r="AD48" s="34"/>
      <c r="AE48" s="34"/>
      <c r="AF48" s="36"/>
      <c r="AG48" s="34"/>
      <c r="AH48" s="34"/>
      <c r="AI48" s="34"/>
      <c r="AJ48" s="34"/>
      <c r="AK48" s="34"/>
      <c r="AL48" s="34"/>
      <c r="AM48" s="34"/>
      <c r="AN48" s="34"/>
      <c r="AO48" s="36"/>
      <c r="AP48" s="34"/>
      <c r="AQ48" s="34"/>
      <c r="AR48" s="34"/>
      <c r="AS48" s="34"/>
      <c r="AT48" s="34"/>
      <c r="AU48" s="34"/>
      <c r="AV48" s="34"/>
      <c r="AW48" s="34"/>
      <c r="AX48" s="36"/>
      <c r="AY48" s="34"/>
      <c r="AZ48" s="34"/>
      <c r="BA48" s="34"/>
      <c r="BB48" s="34"/>
      <c r="BC48" s="34"/>
      <c r="BD48" s="34"/>
      <c r="BE48" s="34"/>
      <c r="BF48" s="34"/>
      <c r="BG48" s="36"/>
      <c r="BH48" s="34"/>
      <c r="BI48" s="34"/>
      <c r="BJ48" s="34"/>
      <c r="BK48" s="34"/>
      <c r="BL48" s="34"/>
      <c r="BM48" s="34"/>
      <c r="BN48" s="34"/>
      <c r="BO48" s="34"/>
      <c r="BP48" s="36"/>
      <c r="BQ48" s="34"/>
      <c r="BR48" s="34"/>
      <c r="BS48" s="34"/>
      <c r="BT48" s="34"/>
      <c r="BU48" s="34"/>
      <c r="BV48" s="34"/>
      <c r="BW48" s="34"/>
      <c r="BX48" s="34"/>
      <c r="BY48" s="36"/>
      <c r="BZ48" s="34"/>
      <c r="CA48" s="34"/>
      <c r="CB48" s="34"/>
      <c r="CC48" s="34"/>
      <c r="CD48" s="34"/>
      <c r="CE48" s="34"/>
      <c r="CF48" s="34"/>
      <c r="CG48" s="34"/>
      <c r="CH48" s="36"/>
      <c r="CI48" s="34"/>
      <c r="CJ48" s="34"/>
      <c r="CK48" s="34"/>
      <c r="CL48" s="34"/>
      <c r="CM48" s="34"/>
      <c r="CN48" s="34"/>
      <c r="CO48" s="34"/>
      <c r="CP48" s="34"/>
      <c r="CQ48" s="36"/>
      <c r="CR48" s="34"/>
      <c r="CS48" s="34"/>
      <c r="CT48" s="34"/>
      <c r="CU48" s="34"/>
      <c r="CV48" s="34"/>
      <c r="CW48" s="34"/>
      <c r="CX48" s="34"/>
      <c r="CY48" s="34"/>
      <c r="CZ48" s="34"/>
      <c r="DA48" s="36"/>
      <c r="DB48" s="34"/>
      <c r="DC48" s="34"/>
      <c r="DD48" s="34"/>
      <c r="DE48" s="34"/>
      <c r="DF48" s="34"/>
      <c r="DG48" s="34"/>
      <c r="DH48" s="34"/>
      <c r="DI48" s="34"/>
      <c r="DJ48" s="36"/>
      <c r="DK48" s="34"/>
      <c r="DL48" s="34"/>
      <c r="DM48" s="34"/>
      <c r="DN48" s="34"/>
      <c r="DO48" s="34"/>
      <c r="DP48" s="36"/>
      <c r="DQ48" s="34"/>
      <c r="DR48" s="36"/>
      <c r="DS48" s="34"/>
      <c r="DT48" s="36"/>
      <c r="DU48" s="37"/>
      <c r="DV48" s="38"/>
      <c r="DW48" s="37"/>
      <c r="DX48" s="38"/>
      <c r="DY48" s="37"/>
      <c r="DZ48" s="37"/>
      <c r="EA48" s="26"/>
      <c r="EB48" s="26"/>
    </row>
    <row r="49" spans="2:132" s="27" customFormat="1" ht="15.75" x14ac:dyDescent="0.25">
      <c r="B49" s="35"/>
      <c r="C49" s="35"/>
      <c r="D49" s="35"/>
      <c r="E49" s="35"/>
      <c r="F49" s="35"/>
      <c r="G49" s="35"/>
      <c r="H49" s="35"/>
      <c r="I49" s="35"/>
      <c r="J49" s="34"/>
      <c r="K49" s="34"/>
      <c r="L49" s="34"/>
      <c r="M49" s="34"/>
      <c r="N49" s="36"/>
      <c r="O49" s="34"/>
      <c r="P49" s="34"/>
      <c r="Q49" s="34"/>
      <c r="R49" s="34"/>
      <c r="S49" s="34"/>
      <c r="T49" s="34"/>
      <c r="U49" s="34"/>
      <c r="V49" s="34"/>
      <c r="W49" s="36"/>
      <c r="X49" s="34"/>
      <c r="Y49" s="34"/>
      <c r="Z49" s="34"/>
      <c r="AA49" s="34"/>
      <c r="AB49" s="34"/>
      <c r="AC49" s="34"/>
      <c r="AD49" s="34"/>
      <c r="AE49" s="34"/>
      <c r="AF49" s="36"/>
      <c r="AG49" s="34"/>
      <c r="AH49" s="34"/>
      <c r="AI49" s="34"/>
      <c r="AJ49" s="34"/>
      <c r="AK49" s="34"/>
      <c r="AL49" s="34"/>
      <c r="AM49" s="34"/>
      <c r="AN49" s="34"/>
      <c r="AO49" s="36"/>
      <c r="AP49" s="34"/>
      <c r="AQ49" s="34"/>
      <c r="AR49" s="34"/>
      <c r="AS49" s="34"/>
      <c r="AT49" s="34"/>
      <c r="AU49" s="34"/>
      <c r="AV49" s="34"/>
      <c r="AW49" s="34"/>
      <c r="AX49" s="36"/>
      <c r="AY49" s="34"/>
      <c r="AZ49" s="34"/>
      <c r="BA49" s="34"/>
      <c r="BB49" s="34"/>
      <c r="BC49" s="34"/>
      <c r="BD49" s="34"/>
      <c r="BE49" s="34"/>
      <c r="BF49" s="34"/>
      <c r="BG49" s="36"/>
      <c r="BH49" s="34"/>
      <c r="BI49" s="34"/>
      <c r="BJ49" s="34"/>
      <c r="BK49" s="34"/>
      <c r="BL49" s="34"/>
      <c r="BM49" s="34"/>
      <c r="BN49" s="34"/>
      <c r="BO49" s="34"/>
      <c r="BP49" s="36"/>
      <c r="BQ49" s="34"/>
      <c r="BR49" s="34"/>
      <c r="BS49" s="34"/>
      <c r="BT49" s="34"/>
      <c r="BU49" s="34"/>
      <c r="BV49" s="34"/>
      <c r="BW49" s="34"/>
      <c r="BX49" s="34"/>
      <c r="BY49" s="36"/>
      <c r="BZ49" s="34"/>
      <c r="CA49" s="34"/>
      <c r="CB49" s="34"/>
      <c r="CC49" s="34"/>
      <c r="CD49" s="34"/>
      <c r="CE49" s="34"/>
      <c r="CF49" s="34"/>
      <c r="CG49" s="34"/>
      <c r="CH49" s="36"/>
      <c r="CI49" s="34"/>
      <c r="CJ49" s="34"/>
      <c r="CK49" s="34"/>
      <c r="CL49" s="34"/>
      <c r="CM49" s="34"/>
      <c r="CN49" s="34"/>
      <c r="CO49" s="34"/>
      <c r="CP49" s="34"/>
      <c r="CQ49" s="36"/>
      <c r="CR49" s="34"/>
      <c r="CS49" s="34"/>
      <c r="CT49" s="34"/>
      <c r="CU49" s="34"/>
      <c r="CV49" s="34"/>
      <c r="CW49" s="34"/>
      <c r="CX49" s="34"/>
      <c r="CY49" s="34"/>
      <c r="CZ49" s="34"/>
      <c r="DA49" s="36"/>
      <c r="DB49" s="34"/>
      <c r="DC49" s="34"/>
      <c r="DD49" s="34"/>
      <c r="DE49" s="34"/>
      <c r="DF49" s="34"/>
      <c r="DG49" s="34"/>
      <c r="DH49" s="34"/>
      <c r="DI49" s="34"/>
      <c r="DJ49" s="36"/>
      <c r="DK49" s="34"/>
      <c r="DL49" s="34"/>
      <c r="DM49" s="34"/>
      <c r="DN49" s="34"/>
      <c r="DO49" s="34"/>
      <c r="DP49" s="36"/>
      <c r="DQ49" s="34"/>
      <c r="DR49" s="36"/>
      <c r="DS49" s="34"/>
      <c r="DT49" s="36"/>
      <c r="DU49" s="25"/>
      <c r="DV49" s="39"/>
      <c r="DW49" s="25"/>
      <c r="DX49" s="39"/>
      <c r="DY49" s="25"/>
      <c r="DZ49" s="25"/>
      <c r="EA49" s="26"/>
      <c r="EB49" s="26"/>
    </row>
    <row r="50" spans="2:132" s="27" customFormat="1" ht="15.75" x14ac:dyDescent="0.25">
      <c r="B50" s="35"/>
      <c r="C50" s="35"/>
      <c r="D50" s="35"/>
      <c r="E50" s="35"/>
      <c r="F50" s="35"/>
      <c r="G50" s="35"/>
      <c r="H50" s="35"/>
      <c r="I50" s="35"/>
      <c r="J50" s="34"/>
      <c r="K50" s="34"/>
      <c r="L50" s="34"/>
      <c r="M50" s="34"/>
      <c r="N50" s="36"/>
      <c r="O50" s="34"/>
      <c r="P50" s="34"/>
      <c r="Q50" s="34"/>
      <c r="R50" s="34"/>
      <c r="S50" s="34"/>
      <c r="T50" s="34"/>
      <c r="U50" s="34"/>
      <c r="V50" s="34"/>
      <c r="W50" s="36"/>
      <c r="X50" s="34"/>
      <c r="Y50" s="34"/>
      <c r="Z50" s="34"/>
      <c r="AA50" s="34"/>
      <c r="AB50" s="34"/>
      <c r="AC50" s="34"/>
      <c r="AD50" s="34"/>
      <c r="AE50" s="34"/>
      <c r="AF50" s="36"/>
      <c r="AG50" s="34"/>
      <c r="AH50" s="34"/>
      <c r="AI50" s="34"/>
      <c r="AJ50" s="34"/>
      <c r="AK50" s="34"/>
      <c r="AL50" s="34"/>
      <c r="AM50" s="34"/>
      <c r="AN50" s="34"/>
      <c r="AO50" s="36"/>
      <c r="AP50" s="34"/>
      <c r="AQ50" s="34"/>
      <c r="AR50" s="34"/>
      <c r="AS50" s="34"/>
      <c r="AT50" s="34"/>
      <c r="AU50" s="34"/>
      <c r="AV50" s="34"/>
      <c r="AW50" s="34"/>
      <c r="AX50" s="36"/>
      <c r="AY50" s="34"/>
      <c r="AZ50" s="34"/>
      <c r="BA50" s="34"/>
      <c r="BB50" s="34"/>
      <c r="BC50" s="34"/>
      <c r="BD50" s="34"/>
      <c r="BE50" s="34"/>
      <c r="BF50" s="34"/>
      <c r="BG50" s="36"/>
      <c r="BH50" s="34"/>
      <c r="BI50" s="34"/>
      <c r="BJ50" s="34"/>
      <c r="BK50" s="34"/>
      <c r="BL50" s="34"/>
      <c r="BM50" s="34"/>
      <c r="BN50" s="34"/>
      <c r="BO50" s="34"/>
      <c r="BP50" s="36"/>
      <c r="BQ50" s="34"/>
      <c r="BR50" s="34"/>
      <c r="BS50" s="34"/>
      <c r="BT50" s="34"/>
      <c r="BU50" s="34"/>
      <c r="BV50" s="34"/>
      <c r="BW50" s="34"/>
      <c r="BX50" s="34"/>
      <c r="BY50" s="36"/>
      <c r="BZ50" s="34"/>
      <c r="CA50" s="34"/>
      <c r="CB50" s="34"/>
      <c r="CC50" s="34"/>
      <c r="CD50" s="34"/>
      <c r="CE50" s="34"/>
      <c r="CF50" s="34"/>
      <c r="CG50" s="34"/>
      <c r="CH50" s="36"/>
      <c r="CI50" s="34"/>
      <c r="CJ50" s="34"/>
      <c r="CK50" s="34"/>
      <c r="CL50" s="34"/>
      <c r="CM50" s="34"/>
      <c r="CN50" s="34"/>
      <c r="CO50" s="34"/>
      <c r="CP50" s="34"/>
      <c r="CQ50" s="36"/>
      <c r="CR50" s="34"/>
      <c r="CS50" s="34"/>
      <c r="CT50" s="34"/>
      <c r="CU50" s="34"/>
      <c r="CV50" s="34"/>
      <c r="CW50" s="34"/>
      <c r="CX50" s="34"/>
      <c r="CY50" s="34"/>
      <c r="CZ50" s="34"/>
      <c r="DA50" s="36"/>
      <c r="DB50" s="34"/>
      <c r="DC50" s="34"/>
      <c r="DD50" s="34"/>
      <c r="DE50" s="34"/>
      <c r="DF50" s="34"/>
      <c r="DG50" s="34"/>
      <c r="DH50" s="34"/>
      <c r="DI50" s="34"/>
      <c r="DJ50" s="36"/>
      <c r="DK50" s="34"/>
      <c r="DL50" s="34"/>
      <c r="DM50" s="34"/>
      <c r="DN50" s="34"/>
      <c r="DO50" s="34"/>
      <c r="DP50" s="36"/>
      <c r="DQ50" s="34"/>
      <c r="DR50" s="36"/>
      <c r="DS50" s="34"/>
      <c r="DT50" s="36"/>
      <c r="DU50" s="25"/>
      <c r="DV50" s="39"/>
      <c r="DW50" s="25"/>
      <c r="DX50" s="39"/>
      <c r="DY50" s="25"/>
      <c r="DZ50" s="25"/>
      <c r="EA50" s="26"/>
      <c r="EB50" s="26"/>
    </row>
    <row r="51" spans="2:132" x14ac:dyDescent="0.25">
      <c r="DU51" s="27" t="e">
        <f>DU43-#REF!</f>
        <v>#REF!</v>
      </c>
      <c r="DV51" s="27" t="e">
        <f>DV43-#REF!</f>
        <v>#REF!</v>
      </c>
      <c r="DW51" s="27" t="e">
        <f>DW43-#REF!</f>
        <v>#REF!</v>
      </c>
      <c r="DX51" s="27" t="e">
        <f>DX43-#REF!</f>
        <v>#REF!</v>
      </c>
      <c r="DY51" s="27" t="e">
        <f>DY43-#REF!</f>
        <v>#REF!</v>
      </c>
      <c r="DZ51" s="27" t="e">
        <f>DZ43-#REF!</f>
        <v>#REF!</v>
      </c>
    </row>
    <row r="53" spans="2:132" x14ac:dyDescent="0.25">
      <c r="DW53" s="41">
        <f>DW43/DX53</f>
        <v>3.9083532106911423E-3</v>
      </c>
      <c r="DX53" s="1">
        <v>1355814</v>
      </c>
    </row>
    <row r="54" spans="2:132" x14ac:dyDescent="0.25">
      <c r="DW54" s="41">
        <f>(1200+DW43)/1334552</f>
        <v>4.8697990037106084E-3</v>
      </c>
    </row>
    <row r="55" spans="2:132" x14ac:dyDescent="0.25">
      <c r="DW55" s="41">
        <f>DW54-0.006</f>
        <v>-1.1302009962893917E-3</v>
      </c>
    </row>
    <row r="56" spans="2:132" x14ac:dyDescent="0.25">
      <c r="DW56" s="40">
        <f>DW55*1334552</f>
        <v>-1508.3120000000004</v>
      </c>
    </row>
    <row r="57" spans="2:132" x14ac:dyDescent="0.25">
      <c r="DT57" s="1" t="s">
        <v>93</v>
      </c>
      <c r="DU57" s="27">
        <f>SUM(M43,V43,AE43,AN43,AW43,BF43,BO43,BX43,CG43,CP43,CZ43,DI43,DO43,DQ43,DS43)</f>
        <v>5299</v>
      </c>
      <c r="DV57" s="27">
        <f>SUM(N43,W43,AF43,AO43,AX43,BG43,BP43,BY43,CH43,CQ43,DA43,DJ43,DP43,DR43,DT43)</f>
        <v>806121637.90060019</v>
      </c>
    </row>
    <row r="59" spans="2:132" x14ac:dyDescent="0.25">
      <c r="DV59" s="27"/>
    </row>
  </sheetData>
  <mergeCells count="114">
    <mergeCell ref="A4:A6"/>
    <mergeCell ref="B4:B6"/>
    <mergeCell ref="C4:C6"/>
    <mergeCell ref="D4:D6"/>
    <mergeCell ref="E4:E6"/>
    <mergeCell ref="H4:H6"/>
    <mergeCell ref="J4:R4"/>
    <mergeCell ref="S4:AA4"/>
    <mergeCell ref="U5:U6"/>
    <mergeCell ref="DS4:DT4"/>
    <mergeCell ref="DU4:DZ4"/>
    <mergeCell ref="J5:J6"/>
    <mergeCell ref="K5:K6"/>
    <mergeCell ref="L5:L6"/>
    <mergeCell ref="M5:N5"/>
    <mergeCell ref="O5:P5"/>
    <mergeCell ref="Q5:R5"/>
    <mergeCell ref="S5:S6"/>
    <mergeCell ref="T5:T6"/>
    <mergeCell ref="CD4:CL4"/>
    <mergeCell ref="CM4:CU4"/>
    <mergeCell ref="CV4:DE4"/>
    <mergeCell ref="DF4:DN4"/>
    <mergeCell ref="DO4:DP4"/>
    <mergeCell ref="DQ4:DR4"/>
    <mergeCell ref="AB4:AJ4"/>
    <mergeCell ref="AK4:AS4"/>
    <mergeCell ref="AT4:BB4"/>
    <mergeCell ref="BC4:BK4"/>
    <mergeCell ref="BL4:BT4"/>
    <mergeCell ref="BU4:CC4"/>
    <mergeCell ref="AE5:AF5"/>
    <mergeCell ref="AG5:AH5"/>
    <mergeCell ref="AI5:AJ5"/>
    <mergeCell ref="AK5:AK6"/>
    <mergeCell ref="AL5:AL6"/>
    <mergeCell ref="AM5:AM6"/>
    <mergeCell ref="V5:W5"/>
    <mergeCell ref="X5:Y5"/>
    <mergeCell ref="Z5:AA5"/>
    <mergeCell ref="AB5:AB6"/>
    <mergeCell ref="AC5:AC6"/>
    <mergeCell ref="AD5:AD6"/>
    <mergeCell ref="AW5:AX5"/>
    <mergeCell ref="AY5:AZ5"/>
    <mergeCell ref="BA5:BB5"/>
    <mergeCell ref="BC5:BC6"/>
    <mergeCell ref="BD5:BD6"/>
    <mergeCell ref="BE5:BE6"/>
    <mergeCell ref="AN5:AO5"/>
    <mergeCell ref="AP5:AQ5"/>
    <mergeCell ref="AR5:AS5"/>
    <mergeCell ref="AT5:AT6"/>
    <mergeCell ref="AU5:AU6"/>
    <mergeCell ref="AV5:AV6"/>
    <mergeCell ref="BQ5:BR5"/>
    <mergeCell ref="BS5:BT5"/>
    <mergeCell ref="BU5:BU6"/>
    <mergeCell ref="BV5:BV6"/>
    <mergeCell ref="BW5:BW6"/>
    <mergeCell ref="BF5:BG5"/>
    <mergeCell ref="BH5:BI5"/>
    <mergeCell ref="BJ5:BK5"/>
    <mergeCell ref="BL5:BL6"/>
    <mergeCell ref="BM5:BM6"/>
    <mergeCell ref="BN5:BN6"/>
    <mergeCell ref="DU5:DV5"/>
    <mergeCell ref="DW5:DX5"/>
    <mergeCell ref="DY5:DZ5"/>
    <mergeCell ref="A7:A8"/>
    <mergeCell ref="A9:A10"/>
    <mergeCell ref="A15:A17"/>
    <mergeCell ref="DI5:DJ5"/>
    <mergeCell ref="DK5:DL5"/>
    <mergeCell ref="DM5:DN5"/>
    <mergeCell ref="DO5:DP5"/>
    <mergeCell ref="DQ5:DR5"/>
    <mergeCell ref="DS5:DT5"/>
    <mergeCell ref="CZ5:DA5"/>
    <mergeCell ref="DB5:DC5"/>
    <mergeCell ref="DD5:DE5"/>
    <mergeCell ref="DF5:DF6"/>
    <mergeCell ref="DG5:DG6"/>
    <mergeCell ref="DH5:DH6"/>
    <mergeCell ref="CP5:CQ5"/>
    <mergeCell ref="CR5:CS5"/>
    <mergeCell ref="CT5:CU5"/>
    <mergeCell ref="CV5:CV6"/>
    <mergeCell ref="CW5:CW6"/>
    <mergeCell ref="CY5:CY6"/>
    <mergeCell ref="A3:DP3"/>
    <mergeCell ref="A35:A38"/>
    <mergeCell ref="A39:A40"/>
    <mergeCell ref="BI1:DP1"/>
    <mergeCell ref="BI2:DP2"/>
    <mergeCell ref="A18:A19"/>
    <mergeCell ref="A20:A21"/>
    <mergeCell ref="A22:A23"/>
    <mergeCell ref="A25:A26"/>
    <mergeCell ref="A28:A32"/>
    <mergeCell ref="A33:A34"/>
    <mergeCell ref="CG5:CH5"/>
    <mergeCell ref="CI5:CJ5"/>
    <mergeCell ref="CK5:CL5"/>
    <mergeCell ref="CM5:CM6"/>
    <mergeCell ref="CN5:CN6"/>
    <mergeCell ref="CO5:CO6"/>
    <mergeCell ref="BX5:BY5"/>
    <mergeCell ref="BZ5:CA5"/>
    <mergeCell ref="CB5:CC5"/>
    <mergeCell ref="CD5:CD6"/>
    <mergeCell ref="CE5:CE6"/>
    <mergeCell ref="CF5:CF6"/>
    <mergeCell ref="BO5:BP5"/>
  </mergeCells>
  <pageMargins left="0.35433070866141736" right="0" top="0.15748031496062992" bottom="0" header="0.11811023622047245" footer="0.11811023622047245"/>
  <pageSetup paperSize="9" scale="60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ВМП</vt:lpstr>
      <vt:lpstr>ВМП!Заголовки_для_печати</vt:lpstr>
      <vt:lpstr>ВМП!Область_печати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Михайлова Татьяна Витальевна</dc:creator>
  <cp:lastModifiedBy>Солод Ольга Геннадьевна</cp:lastModifiedBy>
  <cp:lastPrinted>2017-06-26T23:52:06Z</cp:lastPrinted>
  <dcterms:created xsi:type="dcterms:W3CDTF">2017-05-17T00:01:32Z</dcterms:created>
  <dcterms:modified xsi:type="dcterms:W3CDTF">2018-05-22T05:08:53Z</dcterms:modified>
</cp:coreProperties>
</file>