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15" windowWidth="10380" windowHeight="12615" tabRatio="927"/>
  </bookViews>
  <sheets>
    <sheet name="Хабаровск-1" sheetId="45" r:id="rId1"/>
    <sheet name="Хабаровск-2" sheetId="35" r:id="rId2"/>
    <sheet name="Комсомольск" sheetId="33" r:id="rId3"/>
    <sheet name="МО других субъектов" sheetId="46" r:id="rId4"/>
  </sheets>
  <externalReferences>
    <externalReference r:id="rId5"/>
    <externalReference r:id="rId6"/>
  </externalReferences>
  <definedNames>
    <definedName name="_xlnm._FilterDatabase" localSheetId="1" hidden="1">'Хабаровск-2'!$A$9:$F$1403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3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3">'МО других субъектов'!$4:$7</definedName>
    <definedName name="_xlnm.Print_Titles" localSheetId="0">'Хабаровск-1'!$9:$12</definedName>
    <definedName name="_xlnm.Print_Titles" localSheetId="1">'Хабаровск-2'!$4:$7</definedName>
    <definedName name="_xlnm.Print_Area" localSheetId="2">Комсомольск!$A$1:$F$759</definedName>
    <definedName name="_xlnm.Print_Area" localSheetId="3">'МО других субъектов'!$A$2:$F$41</definedName>
    <definedName name="_xlnm.Print_Area" localSheetId="0">'Хабаровск-1'!$A$1:$F$702</definedName>
    <definedName name="_xlnm.Print_Area" localSheetId="1">'Хабаровск-2'!$A$1:$F$1403</definedName>
  </definedNames>
  <calcPr calcId="145621"/>
</workbook>
</file>

<file path=xl/calcChain.xml><?xml version="1.0" encoding="utf-8"?>
<calcChain xmlns="http://schemas.openxmlformats.org/spreadsheetml/2006/main">
  <c r="F650" i="45" l="1"/>
  <c r="F649" i="45"/>
  <c r="F589" i="45"/>
  <c r="F651" i="45"/>
  <c r="E649" i="45"/>
  <c r="F542" i="45"/>
  <c r="C425" i="45" l="1"/>
  <c r="C406" i="45"/>
  <c r="C430" i="45"/>
  <c r="C427" i="45"/>
  <c r="C649" i="45" l="1"/>
  <c r="E650" i="45"/>
  <c r="C10" i="46"/>
  <c r="C1243" i="35"/>
  <c r="F275" i="33" l="1"/>
  <c r="C651" i="45"/>
  <c r="C895" i="35" l="1"/>
  <c r="C760" i="45"/>
  <c r="C457" i="33" l="1"/>
  <c r="C454" i="33"/>
  <c r="C82" i="35" l="1"/>
  <c r="C165" i="45" l="1"/>
  <c r="C531" i="45" l="1"/>
  <c r="C1463" i="35" l="1"/>
  <c r="C189" i="33" l="1"/>
  <c r="F188" i="33"/>
  <c r="E188" i="33" s="1"/>
  <c r="C1341" i="35" l="1"/>
  <c r="F38" i="46" l="1"/>
  <c r="E38" i="46" s="1"/>
  <c r="C39" i="46"/>
  <c r="F37" i="46"/>
  <c r="F39" i="46" l="1"/>
  <c r="E37" i="46"/>
  <c r="E39" i="46" s="1"/>
  <c r="C32" i="46"/>
  <c r="F31" i="46"/>
  <c r="E31" i="46" s="1"/>
  <c r="F30" i="46"/>
  <c r="D28" i="46"/>
  <c r="D32" i="46" s="1"/>
  <c r="D33" i="46" s="1"/>
  <c r="C28" i="46"/>
  <c r="C33" i="46" s="1"/>
  <c r="F27" i="46"/>
  <c r="E27" i="46" s="1"/>
  <c r="E28" i="46" s="1"/>
  <c r="F32" i="46" l="1"/>
  <c r="D39" i="46"/>
  <c r="F28" i="46"/>
  <c r="F33" i="46" s="1"/>
  <c r="E30" i="46"/>
  <c r="E32" i="46" s="1"/>
  <c r="E33" i="46" s="1"/>
  <c r="C816" i="45" l="1"/>
  <c r="C766" i="45" l="1"/>
  <c r="C841" i="45" l="1"/>
  <c r="C840" i="45"/>
  <c r="C819" i="33" l="1"/>
  <c r="C818" i="33"/>
  <c r="C824" i="33"/>
  <c r="C823" i="33"/>
  <c r="C1468" i="35"/>
  <c r="C1467" i="35"/>
  <c r="C1462" i="35"/>
  <c r="C846" i="45" l="1"/>
  <c r="C845" i="45"/>
  <c r="C499" i="45" l="1"/>
  <c r="C497" i="45"/>
  <c r="C529" i="45"/>
  <c r="C819" i="45" l="1"/>
  <c r="C766" i="33" l="1"/>
  <c r="C767" i="33"/>
  <c r="C768" i="33"/>
  <c r="C769" i="33"/>
  <c r="C770" i="33"/>
  <c r="C765" i="33"/>
  <c r="C1349" i="35"/>
  <c r="C1188" i="35"/>
  <c r="C1055" i="35"/>
  <c r="C926" i="35"/>
  <c r="C875" i="35"/>
  <c r="C470" i="35"/>
  <c r="C418" i="35"/>
  <c r="C708" i="33" l="1"/>
  <c r="C652" i="33"/>
  <c r="C216" i="33"/>
  <c r="C24" i="33"/>
  <c r="C84" i="33"/>
  <c r="C533" i="45" l="1"/>
  <c r="C864" i="35"/>
  <c r="C637" i="33" l="1"/>
  <c r="C635" i="33"/>
  <c r="C571" i="33"/>
  <c r="C604" i="33"/>
  <c r="C602" i="33"/>
  <c r="C569" i="33"/>
  <c r="C1381" i="35"/>
  <c r="C1045" i="35"/>
  <c r="C1043" i="35"/>
  <c r="C866" i="35"/>
  <c r="C832" i="35"/>
  <c r="C799" i="35"/>
  <c r="C830" i="35"/>
  <c r="C797" i="35"/>
  <c r="C974" i="35" l="1"/>
  <c r="C1294" i="35"/>
  <c r="C785" i="33" l="1"/>
  <c r="C787" i="33"/>
  <c r="C788" i="33"/>
  <c r="C789" i="33"/>
  <c r="C790" i="33"/>
  <c r="C791" i="33"/>
  <c r="C792" i="33"/>
  <c r="C793" i="33"/>
  <c r="C795" i="33"/>
  <c r="C797" i="33"/>
  <c r="C798" i="33"/>
  <c r="C805" i="33" s="1"/>
  <c r="C799" i="33"/>
  <c r="C800" i="33"/>
  <c r="C783" i="33"/>
  <c r="C777" i="33"/>
  <c r="C778" i="33"/>
  <c r="C779" i="33"/>
  <c r="C780" i="33"/>
  <c r="C781" i="33"/>
  <c r="C776" i="33"/>
  <c r="C774" i="33"/>
  <c r="C726" i="33"/>
  <c r="C719" i="33"/>
  <c r="C663" i="33"/>
  <c r="C623" i="33"/>
  <c r="C616" i="33"/>
  <c r="C590" i="33"/>
  <c r="C583" i="33"/>
  <c r="C794" i="33"/>
  <c r="C557" i="33"/>
  <c r="C550" i="33"/>
  <c r="C518" i="33"/>
  <c r="C511" i="33"/>
  <c r="C443" i="33"/>
  <c r="C436" i="33"/>
  <c r="C390" i="33"/>
  <c r="C379" i="33"/>
  <c r="C333" i="33"/>
  <c r="C326" i="33"/>
  <c r="C289" i="33"/>
  <c r="C282" i="33"/>
  <c r="C234" i="33"/>
  <c r="C227" i="33"/>
  <c r="C161" i="33"/>
  <c r="C154" i="33"/>
  <c r="C95" i="33"/>
  <c r="C35" i="33"/>
  <c r="C1443" i="35"/>
  <c r="C1444" i="35"/>
  <c r="C1442" i="35"/>
  <c r="C1449" i="35" s="1"/>
  <c r="C1429" i="35"/>
  <c r="C1431" i="35"/>
  <c r="C1432" i="35"/>
  <c r="C1433" i="35"/>
  <c r="C1434" i="35"/>
  <c r="C1435" i="35"/>
  <c r="C1436" i="35"/>
  <c r="C1437" i="35"/>
  <c r="C1439" i="35"/>
  <c r="C1441" i="35"/>
  <c r="C1427" i="35"/>
  <c r="C1421" i="35"/>
  <c r="C1422" i="35"/>
  <c r="C1423" i="35"/>
  <c r="C1424" i="35"/>
  <c r="C1425" i="35"/>
  <c r="C1420" i="35"/>
  <c r="C1418" i="35"/>
  <c r="C1410" i="35"/>
  <c r="C1411" i="35"/>
  <c r="C1412" i="35"/>
  <c r="C1413" i="35"/>
  <c r="C1414" i="35"/>
  <c r="C1409" i="35"/>
  <c r="C1367" i="35"/>
  <c r="C1360" i="35"/>
  <c r="C1312" i="35"/>
  <c r="C1305" i="35"/>
  <c r="C1247" i="35"/>
  <c r="C1236" i="35"/>
  <c r="C1206" i="35"/>
  <c r="C1199" i="35"/>
  <c r="C1134" i="35"/>
  <c r="C1127" i="35"/>
  <c r="C1116" i="35"/>
  <c r="C1123" i="35" s="1"/>
  <c r="C1066" i="35"/>
  <c r="C1031" i="35"/>
  <c r="C1024" i="35"/>
  <c r="C985" i="35"/>
  <c r="C937" i="35"/>
  <c r="C886" i="35"/>
  <c r="C852" i="35"/>
  <c r="C845" i="35"/>
  <c r="C818" i="35"/>
  <c r="C811" i="35"/>
  <c r="C1438" i="35"/>
  <c r="C785" i="35"/>
  <c r="C778" i="35"/>
  <c r="C746" i="35"/>
  <c r="C739" i="35"/>
  <c r="C691" i="35"/>
  <c r="C649" i="35"/>
  <c r="C642" i="35"/>
  <c r="C594" i="35"/>
  <c r="C547" i="35"/>
  <c r="C488" i="35"/>
  <c r="C481" i="35"/>
  <c r="C436" i="35"/>
  <c r="C429" i="35"/>
  <c r="C387" i="35"/>
  <c r="C380" i="35"/>
  <c r="C369" i="35"/>
  <c r="C376" i="35" s="1"/>
  <c r="C250" i="35"/>
  <c r="C243" i="35"/>
  <c r="C198" i="35"/>
  <c r="C187" i="35"/>
  <c r="C194" i="35" s="1"/>
  <c r="C614" i="33" l="1"/>
  <c r="C1440" i="35"/>
  <c r="C1448" i="35" s="1"/>
  <c r="C796" i="33"/>
  <c r="C804" i="33" s="1"/>
  <c r="C324" i="33"/>
  <c r="C352" i="33" s="1"/>
  <c r="C434" i="33"/>
  <c r="C462" i="33" s="1"/>
  <c r="C764" i="33"/>
  <c r="C771" i="33" s="1"/>
  <c r="C717" i="33"/>
  <c r="C745" i="33" s="1"/>
  <c r="C1408" i="35"/>
  <c r="C1415" i="35" s="1"/>
  <c r="C775" i="33"/>
  <c r="C280" i="33"/>
  <c r="C308" i="33" s="1"/>
  <c r="C548" i="33"/>
  <c r="C576" i="33" s="1"/>
  <c r="C581" i="33"/>
  <c r="C609" i="33" s="1"/>
  <c r="C642" i="33"/>
  <c r="C509" i="33"/>
  <c r="C537" i="33" s="1"/>
  <c r="C225" i="33"/>
  <c r="C253" i="33" s="1"/>
  <c r="C152" i="33"/>
  <c r="C180" i="33" s="1"/>
  <c r="C1419" i="35"/>
  <c r="C1303" i="35"/>
  <c r="C1331" i="35" s="1"/>
  <c r="C843" i="35"/>
  <c r="C871" i="35" s="1"/>
  <c r="C776" i="35"/>
  <c r="C804" i="35" s="1"/>
  <c r="C809" i="35"/>
  <c r="C837" i="35" s="1"/>
  <c r="C737" i="35"/>
  <c r="C765" i="35" s="1"/>
  <c r="C1022" i="35"/>
  <c r="C1050" i="35" s="1"/>
  <c r="C1197" i="35"/>
  <c r="C1225" i="35" s="1"/>
  <c r="C1358" i="35"/>
  <c r="C1386" i="35" s="1"/>
  <c r="C479" i="35"/>
  <c r="C507" i="35" s="1"/>
  <c r="C1125" i="35"/>
  <c r="C1153" i="35" s="1"/>
  <c r="C640" i="35"/>
  <c r="C668" i="35" s="1"/>
  <c r="C241" i="35"/>
  <c r="C269" i="35" s="1"/>
  <c r="C427" i="35"/>
  <c r="C455" i="35" s="1"/>
  <c r="C378" i="35"/>
  <c r="C141" i="35" l="1"/>
  <c r="C130" i="35"/>
  <c r="C137" i="35" s="1"/>
  <c r="C112" i="35"/>
  <c r="C58" i="35"/>
  <c r="C51" i="35"/>
  <c r="C40" i="35"/>
  <c r="C47" i="35" s="1"/>
  <c r="C18" i="35"/>
  <c r="C797" i="45"/>
  <c r="C799" i="45"/>
  <c r="C800" i="45"/>
  <c r="C801" i="45"/>
  <c r="C802" i="45"/>
  <c r="C803" i="45"/>
  <c r="C804" i="45"/>
  <c r="C806" i="45"/>
  <c r="C807" i="45"/>
  <c r="C808" i="45"/>
  <c r="C809" i="45"/>
  <c r="C810" i="45"/>
  <c r="C811" i="45"/>
  <c r="C812" i="45"/>
  <c r="C813" i="45"/>
  <c r="C814" i="45"/>
  <c r="C815" i="45"/>
  <c r="C818" i="45"/>
  <c r="C820" i="45"/>
  <c r="C821" i="45"/>
  <c r="C828" i="45" s="1"/>
  <c r="C822" i="45"/>
  <c r="C823" i="45"/>
  <c r="C788" i="45"/>
  <c r="C789" i="45"/>
  <c r="C790" i="45"/>
  <c r="C791" i="45"/>
  <c r="C792" i="45"/>
  <c r="C793" i="45"/>
  <c r="C722" i="45"/>
  <c r="C715" i="45"/>
  <c r="C662" i="45"/>
  <c r="C655" i="45"/>
  <c r="C619" i="45"/>
  <c r="C612" i="45"/>
  <c r="C601" i="45"/>
  <c r="C608" i="45" s="1"/>
  <c r="C794" i="45" s="1"/>
  <c r="C554" i="45"/>
  <c r="C547" i="45"/>
  <c r="C517" i="45"/>
  <c r="C827" i="45"/>
  <c r="C817" i="45"/>
  <c r="C485" i="45"/>
  <c r="C450" i="45"/>
  <c r="C383" i="45"/>
  <c r="C320" i="45"/>
  <c r="C348" i="45" s="1"/>
  <c r="C258" i="45"/>
  <c r="C251" i="45"/>
  <c r="C178" i="45"/>
  <c r="C171" i="45"/>
  <c r="C127" i="45"/>
  <c r="C44" i="45"/>
  <c r="C805" i="45" l="1"/>
  <c r="C713" i="45"/>
  <c r="C741" i="45" s="1"/>
  <c r="C787" i="45"/>
  <c r="C49" i="35"/>
  <c r="C77" i="35" s="1"/>
  <c r="C78" i="35" s="1"/>
  <c r="C610" i="45"/>
  <c r="C638" i="45" s="1"/>
  <c r="C639" i="45" s="1"/>
  <c r="C653" i="45"/>
  <c r="C681" i="45" s="1"/>
  <c r="C249" i="45"/>
  <c r="C545" i="45"/>
  <c r="C573" i="45" s="1"/>
  <c r="C169" i="45"/>
  <c r="C247" i="45" l="1"/>
  <c r="C873" i="33" l="1"/>
  <c r="C870" i="33"/>
  <c r="C872" i="33"/>
  <c r="C865" i="33" l="1"/>
  <c r="C864" i="33"/>
  <c r="C860" i="33"/>
  <c r="C859" i="33"/>
  <c r="C214" i="33" l="1"/>
  <c r="F213" i="33"/>
  <c r="E213" i="33" s="1"/>
  <c r="F21" i="33" l="1"/>
  <c r="E21" i="33" s="1"/>
  <c r="C22" i="33"/>
  <c r="C1514" i="35" l="1"/>
  <c r="C1515" i="35"/>
  <c r="C1517" i="35"/>
  <c r="C1518" i="35"/>
  <c r="C1509" i="35"/>
  <c r="C1504" i="35" l="1"/>
  <c r="C1505" i="35"/>
  <c r="C1177" i="35" l="1"/>
  <c r="F1173" i="35"/>
  <c r="E1173" i="35" s="1"/>
  <c r="C770" i="35" l="1"/>
  <c r="C120" i="35" l="1"/>
  <c r="F118" i="35"/>
  <c r="E118" i="35" s="1"/>
  <c r="F105" i="35"/>
  <c r="E105" i="35" s="1"/>
  <c r="D885" i="45" l="1"/>
  <c r="C885" i="45"/>
  <c r="C888" i="45"/>
  <c r="C887" i="45"/>
  <c r="C886" i="45"/>
  <c r="C895" i="45" l="1"/>
  <c r="C894" i="45"/>
  <c r="C893" i="45"/>
  <c r="C889" i="45"/>
  <c r="C882" i="45"/>
  <c r="C881" i="45"/>
  <c r="C223" i="45"/>
  <c r="C167" i="45"/>
  <c r="F165" i="45"/>
  <c r="E165" i="45" s="1"/>
  <c r="C774" i="45" l="1"/>
  <c r="F772" i="45"/>
  <c r="E772" i="45" s="1"/>
  <c r="E774" i="45" s="1"/>
  <c r="F774" i="45" l="1"/>
  <c r="D774" i="45" l="1"/>
  <c r="C599" i="45" l="1"/>
  <c r="C302" i="45" l="1"/>
  <c r="F301" i="45"/>
  <c r="E301" i="45" s="1"/>
  <c r="F245" i="45" l="1"/>
  <c r="E245" i="45" s="1"/>
  <c r="C95" i="45" l="1"/>
  <c r="F94" i="45"/>
  <c r="E94" i="45" s="1"/>
  <c r="C761" i="45" l="1"/>
  <c r="D761" i="45"/>
  <c r="C756" i="33" l="1"/>
  <c r="C871" i="33" s="1"/>
  <c r="C754" i="33"/>
  <c r="C869" i="33" s="1"/>
  <c r="C1343" i="35"/>
  <c r="C1516" i="35" s="1"/>
  <c r="C753" i="33" l="1"/>
  <c r="C868" i="33" s="1"/>
  <c r="C1340" i="35"/>
  <c r="C1513" i="35" s="1"/>
  <c r="C715" i="33" l="1"/>
  <c r="C659" i="33"/>
  <c r="C500" i="33" l="1"/>
  <c r="C507" i="33" s="1"/>
  <c r="C386" i="33"/>
  <c r="C223" i="33" l="1"/>
  <c r="C143" i="33"/>
  <c r="C150" i="33" s="1"/>
  <c r="C91" i="33"/>
  <c r="C31" i="33"/>
  <c r="C1356" i="35" l="1"/>
  <c r="C1301" i="35" l="1"/>
  <c r="C1195" i="35" l="1"/>
  <c r="C1062" i="35"/>
  <c r="C981" i="35"/>
  <c r="C933" i="35"/>
  <c r="C728" i="35" l="1"/>
  <c r="C735" i="35" s="1"/>
  <c r="C680" i="35"/>
  <c r="C687" i="35" s="1"/>
  <c r="C583" i="35"/>
  <c r="C590" i="35" s="1"/>
  <c r="C536" i="35"/>
  <c r="C543" i="35" s="1"/>
  <c r="C477" i="35"/>
  <c r="C508" i="35" s="1"/>
  <c r="C425" i="35"/>
  <c r="C456" i="35" s="1"/>
  <c r="C338" i="35" l="1"/>
  <c r="C331" i="35"/>
  <c r="C296" i="35"/>
  <c r="C289" i="35"/>
  <c r="C406" i="35" l="1"/>
  <c r="C287" i="35"/>
  <c r="C315" i="35" s="1"/>
  <c r="C329" i="35"/>
  <c r="C357" i="35" s="1"/>
  <c r="C407" i="35" l="1"/>
  <c r="C631" i="35" l="1"/>
  <c r="C510" i="45"/>
  <c r="C508" i="45" s="1"/>
  <c r="C537" i="45" s="1"/>
  <c r="C478" i="45"/>
  <c r="C476" i="45" s="1"/>
  <c r="C504" i="45" s="1"/>
  <c r="C443" i="45"/>
  <c r="C441" i="45" s="1"/>
  <c r="C469" i="45" s="1"/>
  <c r="C638" i="35" l="1"/>
  <c r="C376" i="45"/>
  <c r="C374" i="45" s="1"/>
  <c r="C402" i="45" s="1"/>
  <c r="C120" i="45"/>
  <c r="C118" i="45" s="1"/>
  <c r="C277" i="45" l="1"/>
  <c r="C198" i="45"/>
  <c r="C146" i="45"/>
  <c r="C37" i="45"/>
  <c r="C35" i="45" l="1"/>
  <c r="C798" i="45"/>
  <c r="C796" i="45" s="1"/>
  <c r="C63" i="45" l="1"/>
  <c r="C826" i="45"/>
  <c r="C824" i="45"/>
  <c r="C829" i="45" s="1"/>
  <c r="C1226" i="35"/>
  <c r="F92" i="45" l="1"/>
  <c r="E92" i="45" s="1"/>
  <c r="C33" i="45"/>
  <c r="C238" i="35" l="1"/>
  <c r="D17" i="46" l="1"/>
  <c r="C17" i="46"/>
  <c r="F19" i="46"/>
  <c r="E19" i="46" s="1"/>
  <c r="F20" i="46"/>
  <c r="E20" i="46" s="1"/>
  <c r="C21" i="46"/>
  <c r="F16" i="46"/>
  <c r="E16" i="46" s="1"/>
  <c r="C11" i="46"/>
  <c r="F10" i="46"/>
  <c r="C42" i="46" l="1"/>
  <c r="D21" i="46"/>
  <c r="D22" i="46" s="1"/>
  <c r="E10" i="46"/>
  <c r="E17" i="46"/>
  <c r="F17" i="46"/>
  <c r="F11" i="46"/>
  <c r="F42" i="46" s="1"/>
  <c r="D42" i="46" s="1"/>
  <c r="C22" i="46"/>
  <c r="F21" i="46"/>
  <c r="F98" i="45"/>
  <c r="D11" i="46" l="1"/>
  <c r="E98" i="45"/>
  <c r="E11" i="46"/>
  <c r="E21" i="46"/>
  <c r="F22" i="46"/>
  <c r="E42" i="46" l="1"/>
  <c r="E22" i="46"/>
  <c r="C1337" i="35" l="1"/>
  <c r="C1338" i="35" s="1"/>
  <c r="F1336" i="35"/>
  <c r="F1335" i="35"/>
  <c r="E1335" i="35" s="1"/>
  <c r="F1337" i="35" l="1"/>
  <c r="E1336" i="35"/>
  <c r="E1337" i="35" s="1"/>
  <c r="E1338" i="35" s="1"/>
  <c r="D1337" i="35" l="1"/>
  <c r="D1338" i="35" s="1"/>
  <c r="F1338" i="35"/>
  <c r="F769" i="45" l="1"/>
  <c r="E769" i="45" s="1"/>
  <c r="E770" i="45" s="1"/>
  <c r="E775" i="45" s="1"/>
  <c r="F760" i="45"/>
  <c r="E760" i="45" l="1"/>
  <c r="E761" i="45" s="1"/>
  <c r="F761" i="45"/>
  <c r="F770" i="45"/>
  <c r="F775" i="45" s="1"/>
  <c r="C1114" i="35" l="1"/>
  <c r="F222" i="45" l="1"/>
  <c r="F223" i="45" l="1"/>
  <c r="D223" i="45" s="1"/>
  <c r="F885" i="45"/>
  <c r="E222" i="45"/>
  <c r="E223" i="45" l="1"/>
  <c r="E885" i="45"/>
  <c r="C1401" i="35" l="1"/>
  <c r="F1401" i="35" l="1"/>
  <c r="F1402" i="35" l="1"/>
  <c r="C1402" i="35"/>
  <c r="F1400" i="35"/>
  <c r="D1402" i="35" l="1"/>
  <c r="E1400" i="35"/>
  <c r="E1401" i="35" s="1"/>
  <c r="E1402" i="35" s="1"/>
  <c r="C227" i="45" l="1"/>
  <c r="C436" i="45" l="1"/>
  <c r="F919" i="35" l="1"/>
  <c r="F276" i="35"/>
  <c r="E276" i="35" s="1"/>
  <c r="C277" i="35"/>
  <c r="F583" i="45"/>
  <c r="E919" i="35" l="1"/>
  <c r="D750" i="33" l="1"/>
  <c r="C750" i="33"/>
  <c r="C751" i="33" s="1"/>
  <c r="D699" i="33"/>
  <c r="C699" i="33"/>
  <c r="D542" i="33"/>
  <c r="C542" i="33"/>
  <c r="C429" i="33"/>
  <c r="D366" i="33"/>
  <c r="C366" i="33"/>
  <c r="D314" i="33"/>
  <c r="D315" i="33" s="1"/>
  <c r="C314" i="33"/>
  <c r="C315" i="33" s="1"/>
  <c r="D269" i="33"/>
  <c r="C269" i="33"/>
  <c r="C543" i="33" l="1"/>
  <c r="D192" i="33" l="1"/>
  <c r="C192" i="33"/>
  <c r="D129" i="33"/>
  <c r="C129" i="33"/>
  <c r="D74" i="33"/>
  <c r="C74" i="33"/>
  <c r="C861" i="33" l="1"/>
  <c r="C920" i="35"/>
  <c r="C1181" i="35"/>
  <c r="D625" i="35"/>
  <c r="D626" i="35" s="1"/>
  <c r="C625" i="35"/>
  <c r="C412" i="35"/>
  <c r="C413" i="35" s="1"/>
  <c r="C626" i="35" l="1"/>
  <c r="D232" i="35" l="1"/>
  <c r="C232" i="35"/>
  <c r="D179" i="35"/>
  <c r="C179" i="35"/>
  <c r="F119" i="35"/>
  <c r="F120" i="35" s="1"/>
  <c r="D120" i="35" s="1"/>
  <c r="D121" i="35" s="1"/>
  <c r="E119" i="35" l="1"/>
  <c r="F121" i="35"/>
  <c r="C121" i="35"/>
  <c r="E120" i="35" l="1"/>
  <c r="E121" i="35" s="1"/>
  <c r="F643" i="45"/>
  <c r="C644" i="45"/>
  <c r="C645" i="45" s="1"/>
  <c r="F642" i="45"/>
  <c r="C580" i="45"/>
  <c r="C584" i="45"/>
  <c r="E583" i="45"/>
  <c r="F582" i="45"/>
  <c r="F579" i="45"/>
  <c r="E579" i="45" s="1"/>
  <c r="E580" i="45" s="1"/>
  <c r="D580" i="45"/>
  <c r="C437" i="45"/>
  <c r="F368" i="45"/>
  <c r="C585" i="45" l="1"/>
  <c r="E642" i="45"/>
  <c r="F584" i="45"/>
  <c r="D584" i="45" s="1"/>
  <c r="F644" i="45"/>
  <c r="D644" i="45" s="1"/>
  <c r="E643" i="45"/>
  <c r="E582" i="45"/>
  <c r="E584" i="45" s="1"/>
  <c r="F580" i="45"/>
  <c r="E368" i="45"/>
  <c r="F645" i="45" l="1"/>
  <c r="E585" i="45"/>
  <c r="F585" i="45"/>
  <c r="D585" i="45" s="1"/>
  <c r="E644" i="45"/>
  <c r="E645" i="45" s="1"/>
  <c r="C369" i="45"/>
  <c r="D306" i="45"/>
  <c r="F304" i="45"/>
  <c r="E304" i="45" s="1"/>
  <c r="F305" i="45"/>
  <c r="E305" i="45" s="1"/>
  <c r="C306" i="45"/>
  <c r="F226" i="45"/>
  <c r="F225" i="45"/>
  <c r="C99" i="45"/>
  <c r="F97" i="45"/>
  <c r="C100" i="45" l="1"/>
  <c r="C883" i="45"/>
  <c r="E226" i="45"/>
  <c r="F227" i="45"/>
  <c r="D227" i="45" s="1"/>
  <c r="E306" i="45"/>
  <c r="F306" i="45"/>
  <c r="E225" i="45"/>
  <c r="F99" i="45"/>
  <c r="E97" i="45"/>
  <c r="E227" i="45" l="1"/>
  <c r="D99" i="45"/>
  <c r="E99" i="45"/>
  <c r="C307" i="45" l="1"/>
  <c r="F299" i="45"/>
  <c r="E299" i="45" l="1"/>
  <c r="C266" i="33" l="1"/>
  <c r="C270" i="33" s="1"/>
  <c r="F264" i="33"/>
  <c r="E264" i="33" s="1"/>
  <c r="F597" i="45"/>
  <c r="E597" i="45" s="1"/>
  <c r="F596" i="45"/>
  <c r="E596" i="45" s="1"/>
  <c r="D745" i="45" l="1"/>
  <c r="D746" i="45" s="1"/>
  <c r="C745" i="45"/>
  <c r="C746" i="45" s="1"/>
  <c r="F744" i="45" l="1"/>
  <c r="F745" i="45" s="1"/>
  <c r="E744" i="45" l="1"/>
  <c r="E745" i="45" s="1"/>
  <c r="E746" i="45" s="1"/>
  <c r="C229" i="35"/>
  <c r="F228" i="35"/>
  <c r="C233" i="35" l="1"/>
  <c r="F229" i="35"/>
  <c r="F746" i="45"/>
  <c r="E228" i="35"/>
  <c r="E229" i="35" s="1"/>
  <c r="C71" i="33"/>
  <c r="D229" i="35" l="1"/>
  <c r="C75" i="33"/>
  <c r="F1180" i="35"/>
  <c r="E1180" i="35" s="1"/>
  <c r="F1174" i="35"/>
  <c r="E1174" i="35" s="1"/>
  <c r="F1172" i="35"/>
  <c r="E1172" i="35" s="1"/>
  <c r="F1175" i="35"/>
  <c r="F1176" i="35"/>
  <c r="E1176" i="35" s="1"/>
  <c r="E1175" i="35" l="1"/>
  <c r="C706" i="45"/>
  <c r="C1391" i="35" l="1"/>
  <c r="F1390" i="35"/>
  <c r="E1390" i="35" s="1"/>
  <c r="E1391" i="35" s="1"/>
  <c r="E1392" i="35" s="1"/>
  <c r="C1392" i="35" l="1"/>
  <c r="F1391" i="35"/>
  <c r="F1392" i="35" l="1"/>
  <c r="D1391" i="35"/>
  <c r="D1392" i="35" s="1"/>
  <c r="F705" i="45" l="1"/>
  <c r="F706" i="45" l="1"/>
  <c r="E705" i="45"/>
  <c r="F428" i="33"/>
  <c r="E428" i="33" s="1"/>
  <c r="F529" i="35"/>
  <c r="C530" i="35"/>
  <c r="F411" i="35"/>
  <c r="F1505" i="35" l="1"/>
  <c r="D1505" i="35" s="1"/>
  <c r="D706" i="45"/>
  <c r="C531" i="35"/>
  <c r="E706" i="45"/>
  <c r="E411" i="35"/>
  <c r="E529" i="35"/>
  <c r="E1505" i="35" l="1"/>
  <c r="D770" i="45"/>
  <c r="C770" i="45"/>
  <c r="C775" i="45" s="1"/>
  <c r="D775" i="45" s="1"/>
  <c r="D751" i="45"/>
  <c r="C751" i="45"/>
  <c r="F750" i="45"/>
  <c r="D711" i="45"/>
  <c r="C711" i="45"/>
  <c r="F710" i="45"/>
  <c r="F598" i="45"/>
  <c r="F595" i="45"/>
  <c r="F594" i="45"/>
  <c r="F593" i="45"/>
  <c r="F592" i="45"/>
  <c r="F591" i="45"/>
  <c r="F590" i="45"/>
  <c r="C543" i="45"/>
  <c r="F435" i="45"/>
  <c r="F882" i="45" s="1"/>
  <c r="F434" i="45"/>
  <c r="F367" i="45"/>
  <c r="D365" i="45"/>
  <c r="C365" i="45"/>
  <c r="F364" i="45"/>
  <c r="C318" i="45"/>
  <c r="F317" i="45"/>
  <c r="E317" i="45" s="1"/>
  <c r="F316" i="45"/>
  <c r="E316" i="45" s="1"/>
  <c r="F315" i="45"/>
  <c r="E315" i="45" s="1"/>
  <c r="F314" i="45"/>
  <c r="E314" i="45" s="1"/>
  <c r="F313" i="45"/>
  <c r="E313" i="45" s="1"/>
  <c r="F312" i="45"/>
  <c r="E312" i="45" s="1"/>
  <c r="F300" i="45"/>
  <c r="F246" i="45"/>
  <c r="F244" i="45"/>
  <c r="F243" i="45"/>
  <c r="F242" i="45"/>
  <c r="F241" i="45"/>
  <c r="F240" i="45"/>
  <c r="F239" i="45"/>
  <c r="F238" i="45"/>
  <c r="F237" i="45"/>
  <c r="F236" i="45"/>
  <c r="F235" i="45"/>
  <c r="F234" i="45"/>
  <c r="F233" i="45"/>
  <c r="C228" i="45"/>
  <c r="F166" i="45"/>
  <c r="F164" i="45"/>
  <c r="F163" i="45"/>
  <c r="F162" i="45"/>
  <c r="F161" i="45"/>
  <c r="D155" i="45"/>
  <c r="D156" i="45" s="1"/>
  <c r="C155" i="45"/>
  <c r="F154" i="45"/>
  <c r="C116" i="45"/>
  <c r="F115" i="45"/>
  <c r="F114" i="45"/>
  <c r="F113" i="45"/>
  <c r="F112" i="45"/>
  <c r="F111" i="45"/>
  <c r="F110" i="45"/>
  <c r="F109" i="45"/>
  <c r="F108" i="45"/>
  <c r="E108" i="45" s="1"/>
  <c r="F93" i="45"/>
  <c r="F91" i="45"/>
  <c r="F90" i="45"/>
  <c r="F89" i="45"/>
  <c r="F88" i="45"/>
  <c r="F87" i="45"/>
  <c r="F86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D651" i="45" l="1"/>
  <c r="E651" i="45"/>
  <c r="C879" i="45"/>
  <c r="F881" i="45"/>
  <c r="D881" i="45" s="1"/>
  <c r="D882" i="45"/>
  <c r="C784" i="45"/>
  <c r="F302" i="45"/>
  <c r="D302" i="45" s="1"/>
  <c r="E233" i="45"/>
  <c r="F247" i="45"/>
  <c r="D247" i="45" s="1"/>
  <c r="F95" i="45"/>
  <c r="D95" i="45" s="1"/>
  <c r="F711" i="45"/>
  <c r="E166" i="45"/>
  <c r="F369" i="45"/>
  <c r="D645" i="45"/>
  <c r="C370" i="45"/>
  <c r="F599" i="45"/>
  <c r="D599" i="45" s="1"/>
  <c r="E240" i="45"/>
  <c r="E710" i="45"/>
  <c r="C156" i="45"/>
  <c r="C884" i="45" s="1"/>
  <c r="E300" i="45"/>
  <c r="E364" i="45"/>
  <c r="E365" i="45" s="1"/>
  <c r="F365" i="45"/>
  <c r="F318" i="45"/>
  <c r="D318" i="45" s="1"/>
  <c r="E242" i="45"/>
  <c r="E236" i="45"/>
  <c r="E243" i="45"/>
  <c r="E237" i="45"/>
  <c r="E241" i="45"/>
  <c r="E244" i="45"/>
  <c r="E112" i="45"/>
  <c r="E110" i="45"/>
  <c r="E114" i="45"/>
  <c r="E162" i="45"/>
  <c r="F116" i="45"/>
  <c r="D116" i="45" s="1"/>
  <c r="E109" i="45"/>
  <c r="E111" i="45"/>
  <c r="E113" i="45"/>
  <c r="E115" i="45"/>
  <c r="E30" i="45"/>
  <c r="E26" i="45"/>
  <c r="E31" i="45"/>
  <c r="E27" i="45"/>
  <c r="E318" i="45"/>
  <c r="E21" i="45"/>
  <c r="E22" i="45"/>
  <c r="E23" i="45"/>
  <c r="E24" i="45"/>
  <c r="E25" i="45"/>
  <c r="E29" i="45"/>
  <c r="E163" i="45"/>
  <c r="E235" i="45"/>
  <c r="E239" i="45"/>
  <c r="F33" i="45"/>
  <c r="E28" i="45"/>
  <c r="E32" i="45"/>
  <c r="E164" i="45"/>
  <c r="E234" i="45"/>
  <c r="E238" i="45"/>
  <c r="E246" i="45"/>
  <c r="F167" i="45"/>
  <c r="D167" i="45" s="1"/>
  <c r="E15" i="45"/>
  <c r="E17" i="45"/>
  <c r="E19" i="45"/>
  <c r="E20" i="45"/>
  <c r="E86" i="45"/>
  <c r="E87" i="45"/>
  <c r="E88" i="45"/>
  <c r="E89" i="45"/>
  <c r="E90" i="45"/>
  <c r="E91" i="45"/>
  <c r="E93" i="45"/>
  <c r="E154" i="45"/>
  <c r="E155" i="45" s="1"/>
  <c r="E156" i="45" s="1"/>
  <c r="F155" i="45"/>
  <c r="E161" i="45"/>
  <c r="E16" i="45"/>
  <c r="E18" i="45"/>
  <c r="F436" i="45"/>
  <c r="D436" i="45" s="1"/>
  <c r="E589" i="45"/>
  <c r="E591" i="45"/>
  <c r="E593" i="45"/>
  <c r="E595" i="45"/>
  <c r="E367" i="45"/>
  <c r="E434" i="45"/>
  <c r="E435" i="45"/>
  <c r="E882" i="45" s="1"/>
  <c r="E590" i="45"/>
  <c r="E592" i="45"/>
  <c r="E594" i="45"/>
  <c r="E598" i="45"/>
  <c r="E542" i="45"/>
  <c r="F543" i="45"/>
  <c r="D543" i="45" s="1"/>
  <c r="E750" i="45"/>
  <c r="F751" i="45"/>
  <c r="E599" i="45" l="1"/>
  <c r="E881" i="45"/>
  <c r="F307" i="45"/>
  <c r="D307" i="45" s="1"/>
  <c r="D369" i="45"/>
  <c r="F883" i="45"/>
  <c r="F879" i="45"/>
  <c r="E302" i="45"/>
  <c r="E307" i="45" s="1"/>
  <c r="E247" i="45"/>
  <c r="D33" i="45"/>
  <c r="F784" i="45"/>
  <c r="E95" i="45"/>
  <c r="F228" i="45"/>
  <c r="D228" i="45" s="1"/>
  <c r="E228" i="45"/>
  <c r="E711" i="45"/>
  <c r="E543" i="45"/>
  <c r="E751" i="45"/>
  <c r="F370" i="45"/>
  <c r="D370" i="45" s="1"/>
  <c r="E369" i="45"/>
  <c r="F100" i="45"/>
  <c r="F437" i="45"/>
  <c r="E167" i="45"/>
  <c r="E116" i="45"/>
  <c r="F156" i="45"/>
  <c r="E436" i="45"/>
  <c r="E437" i="45" s="1"/>
  <c r="E33" i="45"/>
  <c r="E883" i="45" l="1"/>
  <c r="D883" i="45"/>
  <c r="E879" i="45"/>
  <c r="D879" i="45"/>
  <c r="D784" i="45"/>
  <c r="D100" i="45"/>
  <c r="F884" i="45"/>
  <c r="E784" i="45"/>
  <c r="E370" i="45"/>
  <c r="D437" i="45"/>
  <c r="E100" i="45"/>
  <c r="E884" i="45" l="1"/>
  <c r="D884" i="45"/>
  <c r="F210" i="33" l="1"/>
  <c r="E210" i="33" l="1"/>
  <c r="F749" i="33"/>
  <c r="F750" i="33" s="1"/>
  <c r="F751" i="33" s="1"/>
  <c r="D751" i="33" s="1"/>
  <c r="E749" i="33" l="1"/>
  <c r="E750" i="33" s="1"/>
  <c r="E751" i="33" s="1"/>
  <c r="C1230" i="35" l="1"/>
  <c r="C1231" i="35" s="1"/>
  <c r="F695" i="33" l="1"/>
  <c r="F694" i="33"/>
  <c r="E694" i="33" s="1"/>
  <c r="F693" i="33"/>
  <c r="C696" i="33"/>
  <c r="C650" i="33"/>
  <c r="F647" i="33"/>
  <c r="C700" i="33" l="1"/>
  <c r="E695" i="33"/>
  <c r="E693" i="33"/>
  <c r="F696" i="33"/>
  <c r="E647" i="33"/>
  <c r="D696" i="33" l="1"/>
  <c r="E696" i="33"/>
  <c r="F1179" i="35" l="1"/>
  <c r="F1181" i="35" l="1"/>
  <c r="D1181" i="35" s="1"/>
  <c r="E1179" i="35"/>
  <c r="E1181" i="35" s="1"/>
  <c r="F1229" i="35" l="1"/>
  <c r="F1230" i="35" l="1"/>
  <c r="D1230" i="35" s="1"/>
  <c r="E1229" i="35"/>
  <c r="E1230" i="35" s="1"/>
  <c r="E1231" i="35" s="1"/>
  <c r="C1182" i="35"/>
  <c r="F1171" i="35"/>
  <c r="F1231" i="35" l="1"/>
  <c r="E1171" i="35"/>
  <c r="F1177" i="35"/>
  <c r="F1182" i="35" s="1"/>
  <c r="D1182" i="35" l="1"/>
  <c r="E1177" i="35"/>
  <c r="E1182" i="35" s="1"/>
  <c r="D1177" i="35"/>
  <c r="C468" i="35" l="1"/>
  <c r="F467" i="35"/>
  <c r="F466" i="35"/>
  <c r="E466" i="35" s="1"/>
  <c r="E467" i="35" l="1"/>
  <c r="E468" i="35" s="1"/>
  <c r="F468" i="35"/>
  <c r="F698" i="33" l="1"/>
  <c r="F541" i="33"/>
  <c r="F542" i="33" s="1"/>
  <c r="F543" i="33" s="1"/>
  <c r="D543" i="33" s="1"/>
  <c r="F427" i="33"/>
  <c r="F365" i="33"/>
  <c r="F860" i="33" s="1"/>
  <c r="F313" i="33"/>
  <c r="F314" i="33" s="1"/>
  <c r="F268" i="33"/>
  <c r="F269" i="33" s="1"/>
  <c r="F191" i="33"/>
  <c r="F128" i="33"/>
  <c r="F73" i="33"/>
  <c r="F74" i="33" l="1"/>
  <c r="F859" i="33"/>
  <c r="D860" i="33"/>
  <c r="F315" i="33"/>
  <c r="F699" i="33"/>
  <c r="F700" i="33" s="1"/>
  <c r="F429" i="33"/>
  <c r="D429" i="33" s="1"/>
  <c r="F366" i="33"/>
  <c r="E191" i="33"/>
  <c r="E192" i="33" s="1"/>
  <c r="F192" i="33"/>
  <c r="F129" i="33"/>
  <c r="E73" i="33"/>
  <c r="E427" i="33"/>
  <c r="E429" i="33" s="1"/>
  <c r="E698" i="33"/>
  <c r="E541" i="33"/>
  <c r="E542" i="33" s="1"/>
  <c r="E543" i="33" s="1"/>
  <c r="E365" i="33"/>
  <c r="E860" i="33" s="1"/>
  <c r="E313" i="33"/>
  <c r="E314" i="33" s="1"/>
  <c r="E268" i="33"/>
  <c r="E269" i="33" s="1"/>
  <c r="E128" i="33"/>
  <c r="E129" i="33" s="1"/>
  <c r="F861" i="33" l="1"/>
  <c r="D861" i="33" s="1"/>
  <c r="E74" i="33"/>
  <c r="E859" i="33"/>
  <c r="D859" i="33"/>
  <c r="E315" i="33"/>
  <c r="D700" i="33"/>
  <c r="E699" i="33"/>
  <c r="E700" i="33" s="1"/>
  <c r="E366" i="33"/>
  <c r="E861" i="33" l="1"/>
  <c r="F1282" i="35"/>
  <c r="D1097" i="35"/>
  <c r="D1098" i="35" s="1"/>
  <c r="C1097" i="35"/>
  <c r="F1096" i="35"/>
  <c r="F1097" i="35" s="1"/>
  <c r="F1098" i="35" s="1"/>
  <c r="D1016" i="35"/>
  <c r="D1017" i="35" s="1"/>
  <c r="C1016" i="35"/>
  <c r="F1015" i="35"/>
  <c r="F1016" i="35" s="1"/>
  <c r="F1017" i="35" s="1"/>
  <c r="D968" i="35"/>
  <c r="D969" i="35" s="1"/>
  <c r="C968" i="35"/>
  <c r="F967" i="35"/>
  <c r="F968" i="35" s="1"/>
  <c r="F969" i="35" s="1"/>
  <c r="F918" i="35"/>
  <c r="F920" i="35" s="1"/>
  <c r="D920" i="35" s="1"/>
  <c r="D770" i="35"/>
  <c r="D771" i="35" s="1"/>
  <c r="F769" i="35"/>
  <c r="F770" i="35" s="1"/>
  <c r="F771" i="35" s="1"/>
  <c r="D722" i="35"/>
  <c r="D723" i="35" s="1"/>
  <c r="C722" i="35"/>
  <c r="C723" i="35" s="1"/>
  <c r="F721" i="35"/>
  <c r="D675" i="35"/>
  <c r="D676" i="35" s="1"/>
  <c r="C675" i="35"/>
  <c r="F674" i="35"/>
  <c r="F675" i="35" s="1"/>
  <c r="F676" i="35" s="1"/>
  <c r="F624" i="35"/>
  <c r="F625" i="35" s="1"/>
  <c r="F626" i="35" s="1"/>
  <c r="D578" i="35"/>
  <c r="D579" i="35" s="1"/>
  <c r="C578" i="35"/>
  <c r="F577" i="35"/>
  <c r="F528" i="35"/>
  <c r="C460" i="35"/>
  <c r="F459" i="35"/>
  <c r="F460" i="35" s="1"/>
  <c r="F410" i="35"/>
  <c r="F412" i="35" s="1"/>
  <c r="C363" i="35"/>
  <c r="F362" i="35"/>
  <c r="F363" i="35" s="1"/>
  <c r="C319" i="35"/>
  <c r="F318" i="35"/>
  <c r="F319" i="35" s="1"/>
  <c r="F275" i="35"/>
  <c r="F231" i="35"/>
  <c r="F232" i="35" s="1"/>
  <c r="F233" i="35" s="1"/>
  <c r="F178" i="35"/>
  <c r="F93" i="35"/>
  <c r="D233" i="35" l="1"/>
  <c r="F530" i="35"/>
  <c r="D530" i="35" s="1"/>
  <c r="D531" i="35" s="1"/>
  <c r="F1504" i="35"/>
  <c r="F320" i="35"/>
  <c r="D319" i="35"/>
  <c r="F413" i="35"/>
  <c r="D412" i="35"/>
  <c r="F461" i="35"/>
  <c r="D460" i="35"/>
  <c r="F364" i="35"/>
  <c r="D363" i="35"/>
  <c r="F531" i="35"/>
  <c r="F277" i="35"/>
  <c r="D277" i="35" s="1"/>
  <c r="F921" i="35"/>
  <c r="C1098" i="35"/>
  <c r="C1017" i="35"/>
  <c r="C969" i="35"/>
  <c r="C921" i="35"/>
  <c r="C771" i="35"/>
  <c r="C676" i="35"/>
  <c r="C579" i="35"/>
  <c r="C461" i="35"/>
  <c r="C364" i="35"/>
  <c r="C320" i="35"/>
  <c r="E275" i="35"/>
  <c r="E277" i="35" s="1"/>
  <c r="F179" i="35"/>
  <c r="E410" i="35"/>
  <c r="E412" i="35" s="1"/>
  <c r="E413" i="35" s="1"/>
  <c r="F1283" i="35"/>
  <c r="E1282" i="35"/>
  <c r="E1283" i="35" s="1"/>
  <c r="E1284" i="35" s="1"/>
  <c r="E1096" i="35"/>
  <c r="E1097" i="35" s="1"/>
  <c r="E1098" i="35" s="1"/>
  <c r="E1015" i="35"/>
  <c r="E1016" i="35" s="1"/>
  <c r="E1017" i="35" s="1"/>
  <c r="E967" i="35"/>
  <c r="E968" i="35" s="1"/>
  <c r="E969" i="35" s="1"/>
  <c r="E918" i="35"/>
  <c r="E721" i="35"/>
  <c r="E722" i="35" s="1"/>
  <c r="E723" i="35" s="1"/>
  <c r="F722" i="35"/>
  <c r="F723" i="35" s="1"/>
  <c r="E769" i="35"/>
  <c r="E770" i="35" s="1"/>
  <c r="E771" i="35" s="1"/>
  <c r="E674" i="35"/>
  <c r="E675" i="35" s="1"/>
  <c r="E676" i="35" s="1"/>
  <c r="E93" i="35"/>
  <c r="E577" i="35"/>
  <c r="E578" i="35" s="1"/>
  <c r="E579" i="35" s="1"/>
  <c r="F578" i="35"/>
  <c r="F579" i="35" s="1"/>
  <c r="E624" i="35"/>
  <c r="E625" i="35" s="1"/>
  <c r="E626" i="35" s="1"/>
  <c r="E528" i="35"/>
  <c r="E459" i="35"/>
  <c r="E460" i="35" s="1"/>
  <c r="E461" i="35" s="1"/>
  <c r="E362" i="35"/>
  <c r="E363" i="35" s="1"/>
  <c r="E364" i="35" s="1"/>
  <c r="E318" i="35"/>
  <c r="E319" i="35" s="1"/>
  <c r="E320" i="35" s="1"/>
  <c r="E231" i="35"/>
  <c r="E232" i="35" s="1"/>
  <c r="E233" i="35" s="1"/>
  <c r="E178" i="35"/>
  <c r="E179" i="35" s="1"/>
  <c r="D320" i="35" l="1"/>
  <c r="D1504" i="35"/>
  <c r="F1506" i="35"/>
  <c r="E530" i="35"/>
  <c r="E1504" i="35"/>
  <c r="D364" i="35"/>
  <c r="F1284" i="35"/>
  <c r="D921" i="35"/>
  <c r="E920" i="35"/>
  <c r="E921" i="35" s="1"/>
  <c r="D461" i="35"/>
  <c r="D413" i="35"/>
  <c r="E531" i="35" l="1"/>
  <c r="E1506" i="35"/>
  <c r="D176" i="35"/>
  <c r="C176" i="35"/>
  <c r="C180" i="35" s="1"/>
  <c r="F175" i="35"/>
  <c r="E175" i="35" l="1"/>
  <c r="E176" i="35" s="1"/>
  <c r="E180" i="35" s="1"/>
  <c r="F176" i="35"/>
  <c r="F180" i="35" s="1"/>
  <c r="D180" i="35" s="1"/>
  <c r="C185" i="35" l="1"/>
  <c r="F184" i="35"/>
  <c r="F185" i="35" s="1"/>
  <c r="E184" i="35" l="1"/>
  <c r="E185" i="35" s="1"/>
  <c r="C363" i="33" l="1"/>
  <c r="C367" i="33" s="1"/>
  <c r="C278" i="33" l="1"/>
  <c r="C141" i="33" l="1"/>
  <c r="C82" i="33"/>
  <c r="D1397" i="35" l="1"/>
  <c r="C1397" i="35"/>
  <c r="F1396" i="35"/>
  <c r="F1397" i="35" l="1"/>
  <c r="E1396" i="35"/>
  <c r="E1397" i="35" l="1"/>
  <c r="C239" i="35"/>
  <c r="D706" i="33" l="1"/>
  <c r="C706" i="33"/>
  <c r="F705" i="33"/>
  <c r="E705" i="33" l="1"/>
  <c r="E706" i="33" s="1"/>
  <c r="F706" i="33"/>
  <c r="F362" i="33" l="1"/>
  <c r="F363" i="33" s="1"/>
  <c r="F263" i="33"/>
  <c r="E263" i="33" s="1"/>
  <c r="F265" i="33"/>
  <c r="F70" i="33"/>
  <c r="E70" i="33" s="1"/>
  <c r="F69" i="33"/>
  <c r="F367" i="33" l="1"/>
  <c r="D367" i="33" s="1"/>
  <c r="D363" i="33"/>
  <c r="F71" i="33"/>
  <c r="E362" i="33"/>
  <c r="E363" i="33" s="1"/>
  <c r="E265" i="33"/>
  <c r="E69" i="33"/>
  <c r="E71" i="33" s="1"/>
  <c r="D71" i="33" l="1"/>
  <c r="E75" i="33"/>
  <c r="F75" i="33"/>
  <c r="E367" i="33"/>
  <c r="D75" i="33" l="1"/>
  <c r="C1292" i="35" l="1"/>
  <c r="F1291" i="35"/>
  <c r="F1290" i="35"/>
  <c r="F1289" i="35"/>
  <c r="F1288" i="35"/>
  <c r="C1283" i="35"/>
  <c r="C1506" i="35" s="1"/>
  <c r="F1113" i="35"/>
  <c r="F1112" i="35"/>
  <c r="F1111" i="35"/>
  <c r="F1110" i="35"/>
  <c r="E1110" i="35" s="1"/>
  <c r="F1109" i="35"/>
  <c r="E1109" i="35" s="1"/>
  <c r="F1108" i="35"/>
  <c r="E1108" i="35" s="1"/>
  <c r="F1107" i="35"/>
  <c r="E1107" i="35" s="1"/>
  <c r="F1106" i="35"/>
  <c r="E1106" i="35" s="1"/>
  <c r="F1105" i="35"/>
  <c r="E1105" i="35" s="1"/>
  <c r="F1104" i="35"/>
  <c r="E1104" i="35" s="1"/>
  <c r="F1103" i="35"/>
  <c r="F1102" i="35"/>
  <c r="C327" i="35"/>
  <c r="F326" i="35"/>
  <c r="F325" i="35"/>
  <c r="C285" i="35"/>
  <c r="F284" i="35"/>
  <c r="E284" i="35" s="1"/>
  <c r="F283" i="35"/>
  <c r="E283" i="35" s="1"/>
  <c r="C273" i="35"/>
  <c r="C278" i="35" s="1"/>
  <c r="F272" i="35"/>
  <c r="F238" i="35"/>
  <c r="E238" i="35" s="1"/>
  <c r="F237" i="35"/>
  <c r="E237" i="35" s="1"/>
  <c r="C128" i="35"/>
  <c r="F127" i="35"/>
  <c r="F126" i="35"/>
  <c r="F125" i="35"/>
  <c r="C107" i="35"/>
  <c r="F106" i="35"/>
  <c r="F104" i="35"/>
  <c r="F103" i="35"/>
  <c r="F102" i="35"/>
  <c r="E102" i="35" s="1"/>
  <c r="F101" i="35"/>
  <c r="F100" i="35"/>
  <c r="F99" i="35"/>
  <c r="C91" i="35"/>
  <c r="F90" i="35"/>
  <c r="F89" i="35"/>
  <c r="F88" i="35"/>
  <c r="F87" i="35"/>
  <c r="F86" i="35"/>
  <c r="F85" i="35"/>
  <c r="C38" i="35"/>
  <c r="F37" i="35"/>
  <c r="F36" i="35"/>
  <c r="F35" i="35"/>
  <c r="F34" i="35"/>
  <c r="F33" i="35"/>
  <c r="F32" i="35"/>
  <c r="F31" i="35"/>
  <c r="F30" i="35"/>
  <c r="F29" i="35"/>
  <c r="D1506" i="35" l="1"/>
  <c r="C1284" i="35"/>
  <c r="D1283" i="35"/>
  <c r="C94" i="35"/>
  <c r="E106" i="35"/>
  <c r="E104" i="35"/>
  <c r="E1103" i="35"/>
  <c r="E1111" i="35"/>
  <c r="E1113" i="35"/>
  <c r="E1112" i="35"/>
  <c r="E326" i="35"/>
  <c r="E1288" i="35"/>
  <c r="E1290" i="35"/>
  <c r="E1289" i="35"/>
  <c r="E1291" i="35"/>
  <c r="E239" i="35"/>
  <c r="E285" i="35"/>
  <c r="E86" i="35"/>
  <c r="E87" i="35"/>
  <c r="E88" i="35"/>
  <c r="E89" i="35"/>
  <c r="E126" i="35"/>
  <c r="F1114" i="35"/>
  <c r="D1114" i="35" s="1"/>
  <c r="E1102" i="35"/>
  <c r="E36" i="35"/>
  <c r="E99" i="35"/>
  <c r="E101" i="35"/>
  <c r="E103" i="35"/>
  <c r="F327" i="35"/>
  <c r="E325" i="35"/>
  <c r="F1292" i="35"/>
  <c r="D1292" i="35" s="1"/>
  <c r="E29" i="35"/>
  <c r="E85" i="35"/>
  <c r="E90" i="35"/>
  <c r="E125" i="35"/>
  <c r="E127" i="35"/>
  <c r="F239" i="35"/>
  <c r="E100" i="35"/>
  <c r="F273" i="35"/>
  <c r="D273" i="35" s="1"/>
  <c r="E272" i="35"/>
  <c r="E273" i="35" s="1"/>
  <c r="F285" i="35"/>
  <c r="D285" i="35" s="1"/>
  <c r="E37" i="35"/>
  <c r="E35" i="35"/>
  <c r="E34" i="35"/>
  <c r="E33" i="35"/>
  <c r="E32" i="35"/>
  <c r="E31" i="35"/>
  <c r="E30" i="35"/>
  <c r="F128" i="35"/>
  <c r="D128" i="35" s="1"/>
  <c r="F107" i="35"/>
  <c r="D107" i="35" s="1"/>
  <c r="F91" i="35"/>
  <c r="F38" i="35"/>
  <c r="D38" i="35" s="1"/>
  <c r="D91" i="35" l="1"/>
  <c r="D239" i="35"/>
  <c r="F94" i="35"/>
  <c r="D1284" i="35"/>
  <c r="E1114" i="35"/>
  <c r="E327" i="35"/>
  <c r="D327" i="35"/>
  <c r="D185" i="35"/>
  <c r="E107" i="35"/>
  <c r="E128" i="35"/>
  <c r="E91" i="35"/>
  <c r="D94" i="35" l="1"/>
  <c r="E94" i="35"/>
  <c r="D1231" i="35"/>
  <c r="F22" i="35" l="1"/>
  <c r="E22" i="35" s="1"/>
  <c r="F21" i="35"/>
  <c r="E21" i="35" s="1"/>
  <c r="C23" i="35"/>
  <c r="C1502" i="35" s="1"/>
  <c r="F12" i="35"/>
  <c r="E12" i="35" s="1"/>
  <c r="F11" i="35"/>
  <c r="E11" i="35" s="1"/>
  <c r="C13" i="35"/>
  <c r="C1405" i="35" s="1"/>
  <c r="C24" i="35" l="1"/>
  <c r="C1507" i="35" s="1"/>
  <c r="E38" i="35"/>
  <c r="E23" i="35"/>
  <c r="E1502" i="35" s="1"/>
  <c r="F23" i="35"/>
  <c r="F1502" i="35" s="1"/>
  <c r="F13" i="35"/>
  <c r="D1502" i="35" l="1"/>
  <c r="D13" i="35"/>
  <c r="F1405" i="35"/>
  <c r="D23" i="35"/>
  <c r="E24" i="35"/>
  <c r="F24" i="35"/>
  <c r="E1292" i="35"/>
  <c r="D1405" i="35" l="1"/>
  <c r="E13" i="35"/>
  <c r="E1405" i="35" s="1"/>
  <c r="D24" i="35" l="1"/>
  <c r="F649" i="33" l="1"/>
  <c r="E649" i="33" s="1"/>
  <c r="F648" i="33"/>
  <c r="F646" i="33"/>
  <c r="D425" i="33"/>
  <c r="C425" i="33"/>
  <c r="C430" i="33" s="1"/>
  <c r="F424" i="33"/>
  <c r="C377" i="33"/>
  <c r="F376" i="33"/>
  <c r="F375" i="33"/>
  <c r="F374" i="33"/>
  <c r="F373" i="33"/>
  <c r="F372" i="33"/>
  <c r="F371" i="33"/>
  <c r="E374" i="33" l="1"/>
  <c r="E375" i="33"/>
  <c r="F377" i="33"/>
  <c r="D377" i="33" s="1"/>
  <c r="E373" i="33"/>
  <c r="F650" i="33"/>
  <c r="F425" i="33"/>
  <c r="F430" i="33" s="1"/>
  <c r="D430" i="33" s="1"/>
  <c r="E648" i="33"/>
  <c r="E424" i="33"/>
  <c r="E425" i="33" s="1"/>
  <c r="E430" i="33" s="1"/>
  <c r="E646" i="33"/>
  <c r="E371" i="33"/>
  <c r="E376" i="33"/>
  <c r="E372" i="33"/>
  <c r="D650" i="33" l="1"/>
  <c r="E650" i="33"/>
  <c r="E377" i="33"/>
  <c r="C322" i="33" l="1"/>
  <c r="C761" i="33" s="1"/>
  <c r="F321" i="33"/>
  <c r="F320" i="33"/>
  <c r="E320" i="33" l="1"/>
  <c r="E321" i="33"/>
  <c r="F322" i="33"/>
  <c r="F277" i="33"/>
  <c r="F276" i="33"/>
  <c r="F262" i="33"/>
  <c r="C193" i="33"/>
  <c r="F187" i="33"/>
  <c r="F186" i="33"/>
  <c r="F140" i="33"/>
  <c r="F139" i="33"/>
  <c r="F138" i="33"/>
  <c r="F137" i="33"/>
  <c r="F125" i="33"/>
  <c r="E125" i="33" s="1"/>
  <c r="D126" i="33"/>
  <c r="C126" i="33"/>
  <c r="F80" i="33"/>
  <c r="F81" i="33"/>
  <c r="F79" i="33"/>
  <c r="F189" i="33" l="1"/>
  <c r="D322" i="33"/>
  <c r="C857" i="33"/>
  <c r="C130" i="33"/>
  <c r="C862" i="33" s="1"/>
  <c r="F141" i="33"/>
  <c r="D141" i="33" s="1"/>
  <c r="F278" i="33"/>
  <c r="D278" i="33" s="1"/>
  <c r="F82" i="33"/>
  <c r="D82" i="33" s="1"/>
  <c r="F266" i="33"/>
  <c r="E262" i="33"/>
  <c r="E140" i="33"/>
  <c r="E79" i="33"/>
  <c r="E277" i="33"/>
  <c r="E81" i="33"/>
  <c r="E275" i="33"/>
  <c r="E276" i="33"/>
  <c r="E137" i="33"/>
  <c r="E138" i="33"/>
  <c r="E187" i="33"/>
  <c r="E186" i="33"/>
  <c r="E189" i="33" s="1"/>
  <c r="E139" i="33"/>
  <c r="E126" i="33"/>
  <c r="F126" i="33"/>
  <c r="E80" i="33"/>
  <c r="F857" i="33" l="1"/>
  <c r="F270" i="33"/>
  <c r="D270" i="33" s="1"/>
  <c r="D266" i="33"/>
  <c r="F193" i="33"/>
  <c r="D193" i="33" s="1"/>
  <c r="D189" i="33"/>
  <c r="F130" i="33"/>
  <c r="E130" i="33"/>
  <c r="E266" i="33"/>
  <c r="E270" i="33" s="1"/>
  <c r="E278" i="33"/>
  <c r="E141" i="33"/>
  <c r="E82" i="33"/>
  <c r="E193" i="33"/>
  <c r="E862" i="33" l="1"/>
  <c r="D130" i="33"/>
  <c r="F862" i="33"/>
  <c r="D857" i="33"/>
  <c r="E857" i="33"/>
  <c r="F10" i="33"/>
  <c r="F212" i="33"/>
  <c r="F211" i="33"/>
  <c r="F209" i="33"/>
  <c r="F208" i="33"/>
  <c r="F207" i="33"/>
  <c r="F206" i="33"/>
  <c r="F205" i="33"/>
  <c r="F204" i="33"/>
  <c r="F203" i="33"/>
  <c r="F202" i="33"/>
  <c r="F201" i="33"/>
  <c r="F200" i="33"/>
  <c r="E200" i="33" s="1"/>
  <c r="F199" i="33"/>
  <c r="F198" i="33"/>
  <c r="D862" i="33" l="1"/>
  <c r="F214" i="33"/>
  <c r="D214" i="33" s="1"/>
  <c r="E10" i="33"/>
  <c r="E198" i="33"/>
  <c r="E199" i="33"/>
  <c r="E201" i="33"/>
  <c r="E203" i="33"/>
  <c r="E212" i="33"/>
  <c r="E205" i="33"/>
  <c r="E211" i="33"/>
  <c r="E202" i="33"/>
  <c r="E204" i="33"/>
  <c r="E206" i="33"/>
  <c r="E207" i="33"/>
  <c r="E208" i="33"/>
  <c r="E209" i="33"/>
  <c r="E214" i="33" l="1"/>
  <c r="F20" i="33"/>
  <c r="F19" i="33"/>
  <c r="F18" i="33"/>
  <c r="F17" i="33"/>
  <c r="F16" i="33"/>
  <c r="F15" i="33"/>
  <c r="F14" i="33"/>
  <c r="F13" i="33"/>
  <c r="F12" i="33"/>
  <c r="F11" i="33"/>
  <c r="F22" i="33" l="1"/>
  <c r="F761" i="33" s="1"/>
  <c r="E11" i="33"/>
  <c r="E17" i="33"/>
  <c r="E20" i="33"/>
  <c r="E13" i="33"/>
  <c r="E19" i="33"/>
  <c r="E16" i="33"/>
  <c r="E14" i="33"/>
  <c r="E12" i="33"/>
  <c r="E15" i="33"/>
  <c r="E18" i="33"/>
  <c r="D761" i="33" l="1"/>
  <c r="E22" i="33"/>
  <c r="D22" i="33"/>
  <c r="E322" i="33"/>
  <c r="E761" i="33" l="1"/>
  <c r="D468" i="35" l="1"/>
  <c r="F278" i="35" l="1"/>
  <c r="E278" i="35"/>
  <c r="E1507" i="35" s="1"/>
  <c r="D278" i="35" l="1"/>
  <c r="F1507" i="35"/>
  <c r="D1507" i="35" l="1"/>
  <c r="C669" i="35" l="1"/>
  <c r="C766" i="35" l="1"/>
  <c r="C882" i="35" l="1"/>
  <c r="C1154" i="35" l="1"/>
  <c r="C1332" i="35" l="1"/>
  <c r="C1387" i="35" l="1"/>
  <c r="C181" i="33" l="1"/>
  <c r="C254" i="33"/>
  <c r="C538" i="33" l="1"/>
  <c r="C746" i="33" l="1"/>
  <c r="C554" i="35"/>
  <c r="C545" i="35" s="1"/>
  <c r="C573" i="35" s="1"/>
  <c r="C574" i="35" s="1"/>
  <c r="C601" i="35"/>
  <c r="C592" i="35" s="1"/>
  <c r="C620" i="35" s="1"/>
  <c r="C621" i="35" s="1"/>
  <c r="C698" i="35"/>
  <c r="C689" i="35" s="1"/>
  <c r="C717" i="35" s="1"/>
  <c r="C718" i="35" s="1"/>
  <c r="C893" i="35"/>
  <c r="C884" i="35" s="1"/>
  <c r="C912" i="35" s="1"/>
  <c r="C913" i="35" s="1"/>
  <c r="C944" i="35"/>
  <c r="C935" i="35" s="1"/>
  <c r="C963" i="35" s="1"/>
  <c r="C964" i="35" s="1"/>
  <c r="C992" i="35"/>
  <c r="C1073" i="35"/>
  <c r="C1064" i="35" s="1"/>
  <c r="C1092" i="35" s="1"/>
  <c r="C1093" i="35" s="1"/>
  <c r="C148" i="35"/>
  <c r="C139" i="35" s="1"/>
  <c r="C167" i="35" s="1"/>
  <c r="C168" i="35" s="1"/>
  <c r="C205" i="35"/>
  <c r="C196" i="35" s="1"/>
  <c r="C224" i="35" s="1"/>
  <c r="C225" i="35" s="1"/>
  <c r="C1430" i="35"/>
  <c r="C1254" i="35"/>
  <c r="C1245" i="35" s="1"/>
  <c r="C1273" i="35" s="1"/>
  <c r="C1274" i="35" s="1"/>
  <c r="C1428" i="35"/>
  <c r="C983" i="35" l="1"/>
  <c r="C1011" i="35" s="1"/>
  <c r="C1012" i="35" s="1"/>
  <c r="C1426" i="35"/>
  <c r="C1417" i="35" s="1"/>
  <c r="C1447" i="35" s="1"/>
  <c r="C42" i="33"/>
  <c r="C33" i="33" s="1"/>
  <c r="C61" i="33" s="1"/>
  <c r="C62" i="33" s="1"/>
  <c r="C102" i="33"/>
  <c r="C93" i="33" s="1"/>
  <c r="C121" i="33" s="1"/>
  <c r="C122" i="33" s="1"/>
  <c r="C397" i="33"/>
  <c r="C388" i="33" s="1"/>
  <c r="C416" i="33" s="1"/>
  <c r="C417" i="33" s="1"/>
  <c r="C786" i="33"/>
  <c r="C670" i="33"/>
  <c r="C661" i="33" s="1"/>
  <c r="C689" i="33" s="1"/>
  <c r="C690" i="33" s="1"/>
  <c r="C784" i="33"/>
  <c r="C1445" i="35" l="1"/>
  <c r="C1450" i="35" s="1"/>
  <c r="C782" i="33"/>
  <c r="C773" i="33" s="1"/>
  <c r="C801" i="33" s="1"/>
  <c r="C806" i="33" s="1"/>
  <c r="C803" i="33" l="1"/>
</calcChain>
</file>

<file path=xl/sharedStrings.xml><?xml version="1.0" encoding="utf-8"?>
<sst xmlns="http://schemas.openxmlformats.org/spreadsheetml/2006/main" count="3310" uniqueCount="293">
  <si>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</si>
  <si>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</si>
  <si>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</si>
  <si>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</si>
  <si>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</si>
  <si>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</si>
  <si>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</si>
  <si>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</si>
  <si>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</si>
  <si>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</si>
  <si>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</si>
  <si>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</si>
  <si>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</si>
  <si>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</si>
  <si>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</si>
  <si>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</si>
  <si>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</si>
  <si>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</si>
  <si>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</si>
  <si>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</si>
  <si>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</si>
  <si>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</si>
  <si>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</si>
  <si>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</si>
  <si>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</si>
  <si>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</si>
  <si>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гнойной хирургии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</si>
  <si>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</si>
  <si>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</si>
  <si>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</si>
  <si>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</si>
  <si>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</si>
  <si>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</si>
  <si>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</si>
  <si>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</si>
  <si>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</si>
  <si>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</si>
  <si>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</si>
  <si>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</si>
  <si>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</si>
  <si>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</si>
  <si>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УЗИ диагностика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</si>
  <si>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</si>
  <si>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</si>
  <si>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</si>
  <si>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</si>
  <si>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</si>
  <si>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</si>
  <si>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</si>
  <si>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</si>
  <si>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</si>
  <si>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</si>
  <si>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</si>
  <si>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</si>
  <si>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</si>
  <si>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</si>
  <si>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</si>
  <si>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</si>
  <si>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</si>
  <si>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</si>
  <si>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</si>
  <si>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</si>
  <si>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</si>
  <si>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</si>
  <si>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</si>
  <si>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</si>
  <si>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</si>
  <si>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</si>
  <si>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</si>
  <si>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</si>
  <si>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</si>
  <si>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</si>
  <si>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</si>
  <si>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</si>
  <si>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</si>
  <si>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</si>
  <si>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</si>
  <si>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</si>
  <si>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</si>
  <si>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</si>
  <si>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</si>
  <si>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</si>
  <si>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</si>
  <si>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</si>
  <si>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</si>
  <si>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</si>
  <si>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</si>
  <si>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</si>
  <si>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</si>
  <si>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</si>
  <si>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</si>
  <si>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</si>
  <si>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</si>
  <si>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</si>
  <si>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</si>
  <si>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</si>
  <si>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>дерматологические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</si>
  <si>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</si>
  <si>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</si>
  <si>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</si>
  <si>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</si>
  <si>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</si>
  <si>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</si>
  <si>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</si>
  <si>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</si>
  <si>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</si>
  <si>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</si>
  <si>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</si>
  <si>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</si>
  <si>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</si>
  <si>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</si>
  <si>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</si>
  <si>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</si>
  <si>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</si>
  <si>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</si>
  <si>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</si>
  <si>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</si>
  <si>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</si>
  <si>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13. ОАО "Санаторий УССУРИ"</t>
  </si>
  <si>
    <t>патологии новорожденных  и недоношенных детей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</si>
  <si>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</si>
  <si>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</si>
  <si>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</si>
  <si>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</si>
  <si>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</si>
  <si>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</si>
  <si>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</si>
  <si>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</si>
  <si>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</si>
  <si>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</si>
  <si>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</si>
  <si>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</si>
  <si>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</si>
  <si>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</si>
  <si>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</si>
  <si>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</si>
  <si>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</si>
  <si>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</si>
  <si>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</si>
  <si>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</si>
  <si>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</si>
  <si>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</si>
  <si>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</si>
  <si>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</si>
  <si>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</si>
  <si>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</si>
  <si>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</si>
  <si>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</si>
  <si>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</si>
  <si>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</si>
  <si>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</si>
  <si>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</si>
  <si>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</si>
  <si>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</si>
  <si>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</si>
  <si>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</si>
  <si>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</si>
  <si>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</si>
  <si>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</si>
  <si>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</si>
  <si>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</si>
  <si>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</si>
  <si>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 xml:space="preserve"> Экспертное УЗИ беременных (до 14 недель)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</si>
  <si>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</si>
  <si>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</si>
  <si>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</si>
  <si>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</si>
  <si>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</si>
  <si>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Сцинтиграфия</t>
  </si>
  <si>
    <t>Обзорная рентгенография молочной желез в прямой и косой проекциях (маммография)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</si>
  <si>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</si>
  <si>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</si>
  <si>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</si>
  <si>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</si>
  <si>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</si>
  <si>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</si>
  <si>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</si>
  <si>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ООО "ЭКО центр"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</si>
  <si>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</si>
  <si>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</si>
  <si>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</si>
  <si>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</si>
  <si>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</si>
  <si>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</si>
  <si>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</si>
  <si>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</si>
  <si>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</si>
  <si>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</si>
  <si>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</si>
  <si>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</si>
  <si>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</si>
  <si>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</si>
  <si>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</si>
  <si>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</si>
  <si>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</si>
  <si>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26. Хабаровская больница ФГБУЗ "Дальневосточный окружной медицинский центр ФМБА"</t>
  </si>
  <si>
    <t>27. НУЗ "Отделенческая поликлиника на ст. Хабаровск-1 ОАО "РЖД"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</si>
  <si>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</si>
  <si>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</si>
  <si>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</si>
  <si>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</si>
  <si>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</si>
  <si>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</si>
  <si>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</si>
  <si>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</si>
  <si>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</si>
  <si>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</si>
  <si>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</si>
  <si>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</si>
  <si>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</si>
  <si>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</si>
  <si>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</si>
  <si>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</si>
  <si>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</si>
  <si>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</si>
  <si>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</si>
  <si>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</si>
  <si>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</si>
  <si>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</si>
  <si>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</si>
  <si>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</si>
  <si>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</si>
  <si>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</si>
  <si>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</si>
  <si>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</si>
  <si>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</si>
  <si>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</si>
  <si>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</si>
  <si>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</si>
  <si>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</si>
  <si>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</si>
  <si>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</si>
  <si>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</si>
  <si>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</si>
  <si>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</si>
  <si>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</si>
  <si>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</si>
  <si>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29. КГБУЗ "Станция скорой медицинской помощи г. Хабаровска"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</si>
  <si>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</si>
  <si>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</si>
  <si>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28. ФКУЗ "Медико-санитарная часть МВД  России по Хабаровскому краю"</t>
  </si>
  <si>
    <t>1. КГБУЗ "Городская больница № 2" им. Д.Н.Матвеева  МЗХК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</si>
  <si>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</si>
  <si>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</si>
  <si>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</si>
  <si>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</si>
  <si>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</si>
  <si>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</si>
  <si>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</si>
  <si>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ИТОГО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</si>
  <si>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</si>
  <si>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</si>
  <si>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</si>
  <si>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</si>
  <si>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</si>
  <si>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</si>
  <si>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</si>
  <si>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 xml:space="preserve">ООО "Уральский клинический лечебно-реабилитационный центр" 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</si>
  <si>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</si>
  <si>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</si>
  <si>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</si>
  <si>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</si>
  <si>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</si>
  <si>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</si>
  <si>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</si>
  <si>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</si>
  <si>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</si>
  <si>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</si>
  <si>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</si>
  <si>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</si>
  <si>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в т.ч.  УЕТ</t>
  </si>
  <si>
    <t>Биохимический скрининг беременных (до 14 недель)</t>
  </si>
  <si>
    <t>Посещения в связи с оказанием неотложной помощи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</si>
  <si>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</si>
  <si>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</si>
  <si>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</si>
  <si>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31. КГБУЗ "Детский клинический центр медицинской реабилитации "Амурский" МЗХК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</si>
  <si>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</si>
  <si>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</si>
  <si>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</si>
  <si>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</si>
  <si>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</si>
  <si>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</si>
  <si>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</si>
  <si>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</si>
  <si>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</si>
  <si>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</si>
  <si>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30. ФГБОУ ВО ДВГМУ Минздрава России</t>
  </si>
  <si>
    <t>ООО "ЭКО-Содействие"</t>
  </si>
  <si>
    <t>ФГАОУ ВПО "Дальневосточный федеральный университет"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</si>
  <si>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</si>
  <si>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</si>
  <si>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>Приложение №1 
к Решению Комиссии по разработке ТП ОМС от 27.06.2017 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</si>
</sst>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</numFmts>
  <fonts count="37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3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86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 applyBorder="1"/>
    <xf numFmtId="164" fontId="5" fillId="0" borderId="8" xfId="2" applyNumberFormat="1" applyFont="1" applyFill="1" applyBorder="1" applyAlignment="1">
      <alignment horizontal="right"/>
    </xf>
    <xf numFmtId="164" fontId="7" fillId="0" borderId="8" xfId="2" applyNumberFormat="1" applyFont="1" applyFill="1" applyBorder="1" applyAlignment="1">
      <alignment horizontal="right"/>
    </xf>
    <xf numFmtId="166" fontId="7" fillId="0" borderId="8" xfId="2" applyNumberFormat="1" applyFont="1" applyFill="1" applyBorder="1"/>
    <xf numFmtId="164" fontId="5" fillId="0" borderId="8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164" fontId="7" fillId="0" borderId="8" xfId="2" applyNumberFormat="1" applyFont="1" applyFill="1" applyBorder="1"/>
    <xf numFmtId="166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7" fillId="0" borderId="5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164" fontId="5" fillId="0" borderId="9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indent="1"/>
    </xf>
    <xf numFmtId="0" fontId="7" fillId="0" borderId="9" xfId="2" applyFont="1" applyFill="1" applyBorder="1" applyAlignment="1">
      <alignment wrapText="1"/>
    </xf>
    <xf numFmtId="164" fontId="7" fillId="0" borderId="5" xfId="2" applyNumberFormat="1" applyFont="1" applyFill="1" applyBorder="1"/>
    <xf numFmtId="0" fontId="5" fillId="0" borderId="8" xfId="2" applyFont="1" applyFill="1" applyBorder="1" applyAlignment="1">
      <alignment horizontal="left" wrapText="1" indent="3"/>
    </xf>
    <xf numFmtId="168" fontId="5" fillId="0" borderId="8" xfId="1" applyNumberFormat="1" applyFont="1" applyFill="1" applyBorder="1"/>
    <xf numFmtId="0" fontId="5" fillId="0" borderId="8" xfId="2" applyFont="1" applyFill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5" fillId="0" borderId="13" xfId="2" applyNumberFormat="1" applyFont="1" applyFill="1" applyBorder="1"/>
    <xf numFmtId="0" fontId="7" fillId="0" borderId="8" xfId="2" applyFont="1" applyFill="1" applyBorder="1" applyAlignment="1">
      <alignment wrapText="1"/>
    </xf>
    <xf numFmtId="0" fontId="11" fillId="0" borderId="0" xfId="2" applyFont="1" applyFill="1" applyBorder="1"/>
    <xf numFmtId="164" fontId="12" fillId="0" borderId="8" xfId="2" applyNumberFormat="1" applyFont="1" applyFill="1" applyBorder="1"/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indent="2"/>
    </xf>
    <xf numFmtId="0" fontId="14" fillId="0" borderId="0" xfId="2" applyFont="1" applyFill="1"/>
    <xf numFmtId="0" fontId="13" fillId="0" borderId="8" xfId="2" applyFont="1" applyFill="1" applyBorder="1" applyAlignment="1">
      <alignment horizontal="left" vertical="justify" indent="2"/>
    </xf>
    <xf numFmtId="164" fontId="13" fillId="0" borderId="8" xfId="2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0" fontId="14" fillId="0" borderId="8" xfId="2" applyFont="1" applyFill="1" applyBorder="1" applyAlignment="1">
      <alignment horizontal="left" indent="1"/>
    </xf>
    <xf numFmtId="164" fontId="14" fillId="0" borderId="8" xfId="2" applyNumberFormat="1" applyFont="1" applyFill="1" applyBorder="1"/>
    <xf numFmtId="164" fontId="14" fillId="0" borderId="8" xfId="3" applyNumberFormat="1" applyFont="1" applyFill="1" applyBorder="1" applyAlignment="1">
      <alignment horizontal="left"/>
    </xf>
    <xf numFmtId="0" fontId="14" fillId="0" borderId="11" xfId="2" applyFont="1" applyFill="1" applyBorder="1" applyAlignment="1">
      <alignment horizontal="left"/>
    </xf>
    <xf numFmtId="169" fontId="7" fillId="0" borderId="8" xfId="2" applyNumberFormat="1" applyFont="1" applyFill="1" applyBorder="1"/>
    <xf numFmtId="168" fontId="7" fillId="0" borderId="8" xfId="1" applyNumberFormat="1" applyFont="1" applyFill="1" applyBorder="1"/>
    <xf numFmtId="0" fontId="1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168" fontId="13" fillId="0" borderId="8" xfId="1" applyNumberFormat="1" applyFont="1" applyFill="1" applyBorder="1"/>
    <xf numFmtId="164" fontId="13" fillId="0" borderId="8" xfId="6" applyNumberFormat="1" applyFont="1" applyFill="1" applyBorder="1" applyAlignment="1">
      <alignment horizontal="center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13" fillId="0" borderId="9" xfId="2" applyFont="1" applyFill="1" applyBorder="1"/>
    <xf numFmtId="164" fontId="14" fillId="0" borderId="11" xfId="6" applyNumberFormat="1" applyFont="1" applyFill="1" applyBorder="1" applyAlignment="1">
      <alignment horizontal="center"/>
    </xf>
    <xf numFmtId="0" fontId="14" fillId="0" borderId="17" xfId="2" applyFont="1" applyFill="1" applyBorder="1"/>
    <xf numFmtId="166" fontId="14" fillId="0" borderId="0" xfId="2" applyNumberFormat="1" applyFont="1" applyFill="1" applyBorder="1"/>
    <xf numFmtId="0" fontId="13" fillId="0" borderId="5" xfId="2" applyFont="1" applyFill="1" applyBorder="1" applyAlignment="1">
      <alignment horizontal="center"/>
    </xf>
    <xf numFmtId="164" fontId="13" fillId="0" borderId="5" xfId="6" applyNumberFormat="1" applyFont="1" applyFill="1" applyBorder="1" applyAlignment="1">
      <alignment horizontal="center"/>
    </xf>
    <xf numFmtId="164" fontId="13" fillId="0" borderId="8" xfId="2" applyNumberFormat="1" applyFont="1" applyFill="1" applyBorder="1" applyAlignment="1">
      <alignment horizontal="right"/>
    </xf>
    <xf numFmtId="0" fontId="5" fillId="0" borderId="8" xfId="2" applyFont="1" applyFill="1" applyBorder="1" applyAlignment="1">
      <alignment horizontal="left" wrapText="1" indent="1"/>
    </xf>
    <xf numFmtId="172" fontId="13" fillId="0" borderId="5" xfId="6" applyNumberFormat="1" applyFont="1" applyFill="1" applyBorder="1"/>
    <xf numFmtId="0" fontId="14" fillId="0" borderId="8" xfId="2" applyFont="1" applyFill="1" applyBorder="1"/>
    <xf numFmtId="164" fontId="20" fillId="0" borderId="8" xfId="6" applyNumberFormat="1" applyFont="1" applyFill="1" applyBorder="1"/>
    <xf numFmtId="172" fontId="14" fillId="0" borderId="14" xfId="6" applyNumberFormat="1" applyFont="1" applyFill="1" applyBorder="1"/>
    <xf numFmtId="0" fontId="14" fillId="0" borderId="11" xfId="2" applyFont="1" applyFill="1" applyBorder="1"/>
    <xf numFmtId="164" fontId="14" fillId="0" borderId="5" xfId="6" applyNumberFormat="1" applyFont="1" applyFill="1" applyBorder="1"/>
    <xf numFmtId="0" fontId="14" fillId="0" borderId="8" xfId="0" applyFont="1" applyFill="1" applyBorder="1" applyAlignment="1">
      <alignment horizontal="left" indent="1"/>
    </xf>
    <xf numFmtId="164" fontId="14" fillId="0" borderId="11" xfId="6" applyNumberFormat="1" applyFont="1" applyFill="1" applyBorder="1"/>
    <xf numFmtId="0" fontId="13" fillId="0" borderId="17" xfId="2" applyFont="1" applyFill="1" applyBorder="1"/>
    <xf numFmtId="0" fontId="14" fillId="0" borderId="5" xfId="2" applyFont="1" applyFill="1" applyBorder="1" applyAlignment="1">
      <alignment horizontal="left"/>
    </xf>
    <xf numFmtId="164" fontId="14" fillId="0" borderId="9" xfId="6" applyNumberFormat="1" applyFont="1" applyFill="1" applyBorder="1"/>
    <xf numFmtId="0" fontId="13" fillId="0" borderId="8" xfId="0" applyFont="1" applyFill="1" applyBorder="1" applyAlignment="1">
      <alignment horizontal="left" vertical="justify" indent="2"/>
    </xf>
    <xf numFmtId="0" fontId="18" fillId="0" borderId="13" xfId="2" applyFont="1" applyFill="1" applyBorder="1"/>
    <xf numFmtId="168" fontId="7" fillId="0" borderId="5" xfId="1" applyNumberFormat="1" applyFont="1" applyFill="1" applyBorder="1"/>
    <xf numFmtId="0" fontId="11" fillId="0" borderId="8" xfId="2" applyFont="1" applyFill="1" applyBorder="1" applyAlignment="1">
      <alignment horizontal="left" wrapText="1" indent="1"/>
    </xf>
    <xf numFmtId="168" fontId="5" fillId="0" borderId="8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/>
    </xf>
    <xf numFmtId="0" fontId="7" fillId="0" borderId="18" xfId="2" applyFont="1" applyFill="1" applyBorder="1" applyAlignment="1">
      <alignment horizontal="left"/>
    </xf>
    <xf numFmtId="0" fontId="13" fillId="0" borderId="0" xfId="2" applyFont="1" applyFill="1" applyAlignment="1">
      <alignment horizontal="center"/>
    </xf>
    <xf numFmtId="169" fontId="13" fillId="0" borderId="8" xfId="2" applyNumberFormat="1" applyFont="1" applyFill="1" applyBorder="1"/>
    <xf numFmtId="0" fontId="14" fillId="0" borderId="8" xfId="2" applyFont="1" applyFill="1" applyBorder="1" applyAlignment="1">
      <alignment horizontal="left" wrapText="1" indent="1" shrinkToFit="1"/>
    </xf>
    <xf numFmtId="164" fontId="20" fillId="0" borderId="8" xfId="2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168" fontId="14" fillId="0" borderId="4" xfId="1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18" fillId="0" borderId="8" xfId="2" applyFont="1" applyFill="1" applyBorder="1"/>
    <xf numFmtId="0" fontId="17" fillId="0" borderId="8" xfId="2" applyFont="1" applyFill="1" applyBorder="1" applyAlignment="1">
      <alignment horizontal="left" wrapText="1" indent="1"/>
    </xf>
    <xf numFmtId="0" fontId="12" fillId="0" borderId="8" xfId="2" applyFont="1" applyFill="1" applyBorder="1" applyAlignment="1">
      <alignment horizontal="left" indent="2"/>
    </xf>
    <xf numFmtId="164" fontId="9" fillId="0" borderId="8" xfId="2" applyNumberFormat="1" applyFont="1" applyFill="1" applyBorder="1"/>
    <xf numFmtId="164" fontId="17" fillId="0" borderId="8" xfId="2" applyNumberFormat="1" applyFont="1" applyFill="1" applyBorder="1"/>
    <xf numFmtId="0" fontId="17" fillId="0" borderId="5" xfId="2" applyFont="1" applyFill="1" applyBorder="1" applyAlignment="1">
      <alignment horizontal="left" indent="1"/>
    </xf>
    <xf numFmtId="164" fontId="7" fillId="0" borderId="13" xfId="2" applyNumberFormat="1" applyFont="1" applyFill="1" applyBorder="1" applyAlignment="1">
      <alignment horizontal="right"/>
    </xf>
    <xf numFmtId="164" fontId="7" fillId="0" borderId="13" xfId="1" applyNumberFormat="1" applyFont="1" applyFill="1" applyBorder="1"/>
    <xf numFmtId="164" fontId="7" fillId="0" borderId="13" xfId="2" applyNumberFormat="1" applyFont="1" applyFill="1" applyBorder="1"/>
    <xf numFmtId="0" fontId="11" fillId="0" borderId="9" xfId="2" applyFont="1" applyFill="1" applyBorder="1" applyAlignment="1">
      <alignment wrapText="1"/>
    </xf>
    <xf numFmtId="0" fontId="7" fillId="0" borderId="9" xfId="2" applyFont="1" applyFill="1" applyBorder="1" applyAlignment="1">
      <alignment horizontal="left" indent="1"/>
    </xf>
    <xf numFmtId="164" fontId="7" fillId="0" borderId="18" xfId="2" applyNumberFormat="1" applyFont="1" applyFill="1" applyBorder="1" applyAlignment="1">
      <alignment horizontal="center"/>
    </xf>
    <xf numFmtId="0" fontId="12" fillId="0" borderId="20" xfId="2" applyFont="1" applyFill="1" applyBorder="1"/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14" fillId="0" borderId="18" xfId="2" applyFont="1" applyFill="1" applyBorder="1"/>
    <xf numFmtId="164" fontId="14" fillId="0" borderId="18" xfId="6" applyNumberFormat="1" applyFont="1" applyFill="1" applyBorder="1"/>
    <xf numFmtId="164" fontId="7" fillId="0" borderId="1" xfId="2" applyNumberFormat="1" applyFont="1" applyFill="1" applyBorder="1"/>
    <xf numFmtId="0" fontId="7" fillId="0" borderId="18" xfId="2" applyFont="1" applyFill="1" applyBorder="1"/>
    <xf numFmtId="164" fontId="7" fillId="0" borderId="18" xfId="2" applyNumberFormat="1" applyFont="1" applyFill="1" applyBorder="1"/>
    <xf numFmtId="164" fontId="7" fillId="0" borderId="18" xfId="2" applyNumberFormat="1" applyFont="1" applyFill="1" applyBorder="1" applyAlignment="1">
      <alignment horizontal="right"/>
    </xf>
    <xf numFmtId="164" fontId="14" fillId="0" borderId="14" xfId="6" applyNumberFormat="1" applyFont="1" applyFill="1" applyBorder="1"/>
    <xf numFmtId="164" fontId="5" fillId="0" borderId="18" xfId="2" applyNumberFormat="1" applyFont="1" applyFill="1" applyBorder="1"/>
    <xf numFmtId="164" fontId="28" fillId="0" borderId="13" xfId="1" applyNumberFormat="1" applyFont="1" applyFill="1" applyBorder="1"/>
    <xf numFmtId="164" fontId="17" fillId="0" borderId="13" xfId="1" applyNumberFormat="1" applyFont="1" applyFill="1" applyBorder="1"/>
    <xf numFmtId="164" fontId="9" fillId="0" borderId="13" xfId="1" applyNumberFormat="1" applyFont="1" applyFill="1" applyBorder="1"/>
    <xf numFmtId="167" fontId="7" fillId="0" borderId="13" xfId="1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7" fontId="17" fillId="0" borderId="13" xfId="1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173" fontId="7" fillId="0" borderId="8" xfId="2" applyNumberFormat="1" applyFont="1" applyFill="1" applyBorder="1" applyAlignment="1">
      <alignment horizontal="center"/>
    </xf>
    <xf numFmtId="173" fontId="17" fillId="0" borderId="8" xfId="2" applyNumberFormat="1" applyFont="1" applyFill="1" applyBorder="1" applyAlignment="1">
      <alignment horizontal="center"/>
    </xf>
    <xf numFmtId="173" fontId="5" fillId="0" borderId="8" xfId="2" applyNumberFormat="1" applyFont="1" applyFill="1" applyBorder="1" applyAlignment="1">
      <alignment horizontal="center"/>
    </xf>
    <xf numFmtId="166" fontId="16" fillId="0" borderId="8" xfId="6" applyNumberFormat="1" applyFont="1" applyFill="1" applyBorder="1"/>
    <xf numFmtId="0" fontId="5" fillId="0" borderId="20" xfId="2" applyFont="1" applyFill="1" applyBorder="1"/>
    <xf numFmtId="0" fontId="14" fillId="0" borderId="1" xfId="2" applyFont="1" applyFill="1" applyBorder="1" applyAlignment="1">
      <alignment horizontal="left"/>
    </xf>
    <xf numFmtId="168" fontId="13" fillId="0" borderId="8" xfId="1" applyNumberFormat="1" applyFont="1" applyFill="1" applyBorder="1" applyAlignment="1">
      <alignment horizontal="center"/>
    </xf>
    <xf numFmtId="0" fontId="14" fillId="0" borderId="14" xfId="2" applyFont="1" applyFill="1" applyBorder="1" applyAlignment="1">
      <alignment horizontal="left"/>
    </xf>
    <xf numFmtId="164" fontId="14" fillId="0" borderId="14" xfId="6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68" fontId="12" fillId="0" borderId="20" xfId="1" applyNumberFormat="1" applyFont="1" applyFill="1" applyBorder="1"/>
    <xf numFmtId="168" fontId="5" fillId="0" borderId="13" xfId="1" applyNumberFormat="1" applyFont="1" applyFill="1" applyBorder="1"/>
    <xf numFmtId="168" fontId="7" fillId="0" borderId="13" xfId="1" applyNumberFormat="1" applyFont="1" applyFill="1" applyBorder="1"/>
    <xf numFmtId="168" fontId="17" fillId="0" borderId="13" xfId="1" applyNumberFormat="1" applyFont="1" applyFill="1" applyBorder="1"/>
    <xf numFmtId="164" fontId="5" fillId="0" borderId="13" xfId="1" applyNumberFormat="1" applyFont="1" applyFill="1" applyBorder="1" applyAlignment="1"/>
    <xf numFmtId="164" fontId="23" fillId="0" borderId="8" xfId="6" applyNumberFormat="1" applyFont="1" applyFill="1" applyBorder="1" applyAlignment="1">
      <alignment horizontal="center"/>
    </xf>
    <xf numFmtId="164" fontId="14" fillId="0" borderId="18" xfId="2" applyNumberFormat="1" applyFont="1" applyFill="1" applyBorder="1"/>
    <xf numFmtId="164" fontId="5" fillId="0" borderId="20" xfId="1" applyNumberFormat="1" applyFont="1" applyFill="1" applyBorder="1"/>
    <xf numFmtId="164" fontId="7" fillId="0" borderId="20" xfId="2" applyNumberFormat="1" applyFont="1" applyFill="1" applyBorder="1"/>
    <xf numFmtId="0" fontId="14" fillId="0" borderId="14" xfId="2" applyFont="1" applyFill="1" applyBorder="1"/>
    <xf numFmtId="164" fontId="14" fillId="0" borderId="1" xfId="6" applyNumberFormat="1" applyFont="1" applyFill="1" applyBorder="1"/>
    <xf numFmtId="164" fontId="14" fillId="0" borderId="20" xfId="6" applyNumberFormat="1" applyFont="1" applyFill="1" applyBorder="1"/>
    <xf numFmtId="164" fontId="14" fillId="0" borderId="13" xfId="6" applyNumberFormat="1" applyFont="1" applyFill="1" applyBorder="1"/>
    <xf numFmtId="164" fontId="7" fillId="0" borderId="5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0" fontId="32" fillId="0" borderId="8" xfId="2" applyFont="1" applyFill="1" applyBorder="1" applyAlignment="1">
      <alignment horizontal="left" wrapText="1" indent="1"/>
    </xf>
    <xf numFmtId="166" fontId="24" fillId="0" borderId="13" xfId="6" applyNumberFormat="1" applyFont="1" applyFill="1" applyBorder="1"/>
    <xf numFmtId="0" fontId="13" fillId="0" borderId="9" xfId="0" applyFont="1" applyFill="1" applyBorder="1" applyAlignment="1">
      <alignment horizontal="left" wrapText="1" indent="2"/>
    </xf>
    <xf numFmtId="0" fontId="27" fillId="0" borderId="8" xfId="2" applyFont="1" applyFill="1" applyBorder="1" applyAlignment="1">
      <alignment horizontal="left" wrapText="1" indent="1"/>
    </xf>
    <xf numFmtId="164" fontId="13" fillId="0" borderId="9" xfId="2" applyNumberFormat="1" applyFont="1" applyFill="1" applyBorder="1"/>
    <xf numFmtId="169" fontId="24" fillId="0" borderId="8" xfId="2" applyNumberFormat="1" applyFont="1" applyFill="1" applyBorder="1"/>
    <xf numFmtId="0" fontId="13" fillId="0" borderId="13" xfId="2" applyFont="1" applyFill="1" applyBorder="1" applyAlignment="1">
      <alignment horizontal="center"/>
    </xf>
    <xf numFmtId="166" fontId="13" fillId="0" borderId="8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166" fontId="14" fillId="0" borderId="8" xfId="6" applyNumberFormat="1" applyFont="1" applyFill="1" applyBorder="1"/>
    <xf numFmtId="166" fontId="24" fillId="0" borderId="8" xfId="6" applyNumberFormat="1" applyFont="1" applyFill="1" applyBorder="1"/>
    <xf numFmtId="0" fontId="24" fillId="0" borderId="9" xfId="2" applyFont="1" applyFill="1" applyBorder="1" applyAlignment="1">
      <alignment horizontal="left" indent="2"/>
    </xf>
    <xf numFmtId="164" fontId="24" fillId="0" borderId="8" xfId="6" applyNumberFormat="1" applyFont="1" applyFill="1" applyBorder="1"/>
    <xf numFmtId="164" fontId="14" fillId="0" borderId="18" xfId="6" applyNumberFormat="1" applyFont="1" applyFill="1" applyBorder="1" applyAlignment="1">
      <alignment horizontal="center"/>
    </xf>
    <xf numFmtId="164" fontId="13" fillId="0" borderId="9" xfId="2" applyNumberFormat="1" applyFont="1" applyFill="1" applyBorder="1" applyAlignment="1">
      <alignment horizontal="right"/>
    </xf>
    <xf numFmtId="171" fontId="17" fillId="0" borderId="8" xfId="1" applyNumberFormat="1" applyFont="1" applyFill="1" applyBorder="1"/>
    <xf numFmtId="168" fontId="17" fillId="0" borderId="8" xfId="2" applyNumberFormat="1" applyFont="1" applyFill="1" applyBorder="1" applyAlignment="1">
      <alignment horizontal="center"/>
    </xf>
    <xf numFmtId="168" fontId="17" fillId="0" borderId="13" xfId="2" applyNumberFormat="1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21" fillId="0" borderId="8" xfId="2" applyFont="1" applyFill="1" applyBorder="1" applyAlignment="1">
      <alignment horizontal="left" indent="1"/>
    </xf>
    <xf numFmtId="164" fontId="23" fillId="0" borderId="8" xfId="2" applyNumberFormat="1" applyFont="1" applyFill="1" applyBorder="1"/>
    <xf numFmtId="0" fontId="18" fillId="0" borderId="20" xfId="2" applyFont="1" applyFill="1" applyBorder="1"/>
    <xf numFmtId="0" fontId="18" fillId="0" borderId="5" xfId="2" applyFont="1" applyFill="1" applyBorder="1" applyAlignment="1">
      <alignment horizontal="left"/>
    </xf>
    <xf numFmtId="166" fontId="12" fillId="0" borderId="8" xfId="2" applyNumberFormat="1" applyFont="1" applyFill="1" applyBorder="1"/>
    <xf numFmtId="0" fontId="18" fillId="0" borderId="8" xfId="2" applyFont="1" applyFill="1" applyBorder="1" applyAlignment="1">
      <alignment horizontal="left" indent="1"/>
    </xf>
    <xf numFmtId="164" fontId="16" fillId="0" borderId="8" xfId="6" applyNumberFormat="1" applyFont="1" applyFill="1" applyBorder="1" applyAlignment="1">
      <alignment horizontal="center"/>
    </xf>
    <xf numFmtId="164" fontId="14" fillId="0" borderId="8" xfId="2" applyNumberFormat="1" applyFont="1" applyFill="1" applyBorder="1" applyAlignment="1">
      <alignment horizontal="right"/>
    </xf>
    <xf numFmtId="164" fontId="20" fillId="0" borderId="8" xfId="2" applyNumberFormat="1" applyFont="1" applyFill="1" applyBorder="1" applyAlignment="1">
      <alignment horizontal="right"/>
    </xf>
    <xf numFmtId="164" fontId="23" fillId="0" borderId="8" xfId="2" applyNumberFormat="1" applyFont="1" applyFill="1" applyBorder="1" applyAlignment="1">
      <alignment horizontal="right"/>
    </xf>
    <xf numFmtId="166" fontId="20" fillId="0" borderId="8" xfId="6" applyNumberFormat="1" applyFont="1" applyFill="1" applyBorder="1"/>
    <xf numFmtId="166" fontId="13" fillId="0" borderId="8" xfId="6" applyNumberFormat="1" applyFont="1" applyFill="1" applyBorder="1" applyAlignment="1">
      <alignment horizontal="center"/>
    </xf>
    <xf numFmtId="166" fontId="13" fillId="0" borderId="8" xfId="2" applyNumberFormat="1" applyFont="1" applyFill="1" applyBorder="1"/>
    <xf numFmtId="166" fontId="13" fillId="0" borderId="13" xfId="2" applyNumberFormat="1" applyFont="1" applyFill="1" applyBorder="1"/>
    <xf numFmtId="172" fontId="14" fillId="0" borderId="5" xfId="6" applyNumberFormat="1" applyFont="1" applyFill="1" applyBorder="1" applyAlignment="1">
      <alignment horizontal="left"/>
    </xf>
    <xf numFmtId="164" fontId="14" fillId="0" borderId="11" xfId="2" applyNumberFormat="1" applyFont="1" applyFill="1" applyBorder="1"/>
    <xf numFmtId="0" fontId="13" fillId="0" borderId="9" xfId="2" applyFont="1" applyFill="1" applyBorder="1" applyAlignment="1">
      <alignment horizontal="left" indent="2"/>
    </xf>
    <xf numFmtId="164" fontId="5" fillId="0" borderId="8" xfId="8" applyNumberFormat="1" applyFont="1" applyFill="1" applyBorder="1"/>
    <xf numFmtId="174" fontId="5" fillId="0" borderId="8" xfId="9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7" fillId="0" borderId="5" xfId="2" applyFont="1" applyFill="1" applyBorder="1" applyAlignment="1">
      <alignment horizontal="right" wrapText="1" indent="3"/>
    </xf>
    <xf numFmtId="0" fontId="13" fillId="0" borderId="8" xfId="0" applyFont="1" applyFill="1" applyBorder="1" applyAlignment="1">
      <alignment horizontal="left" wrapText="1" indent="2"/>
    </xf>
    <xf numFmtId="0" fontId="31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wrapText="1" indent="1"/>
    </xf>
    <xf numFmtId="0" fontId="3" fillId="0" borderId="8" xfId="0" applyFont="1" applyFill="1" applyBorder="1" applyAlignment="1">
      <alignment horizontal="left" wrapText="1" indent="2"/>
    </xf>
    <xf numFmtId="0" fontId="13" fillId="0" borderId="8" xfId="0" applyFont="1" applyFill="1" applyBorder="1" applyAlignment="1">
      <alignment horizontal="left" vertical="justify" wrapText="1" indent="2"/>
    </xf>
    <xf numFmtId="0" fontId="17" fillId="0" borderId="8" xfId="0" applyFont="1" applyFill="1" applyBorder="1" applyAlignment="1">
      <alignment horizontal="left" indent="1"/>
    </xf>
    <xf numFmtId="164" fontId="9" fillId="0" borderId="13" xfId="1" applyNumberFormat="1" applyFont="1" applyFill="1" applyBorder="1" applyAlignment="1"/>
    <xf numFmtId="0" fontId="21" fillId="0" borderId="8" xfId="2" applyFont="1" applyFill="1" applyBorder="1" applyAlignment="1">
      <alignment horizontal="left" vertical="justify" indent="2"/>
    </xf>
    <xf numFmtId="164" fontId="5" fillId="0" borderId="8" xfId="1" applyNumberFormat="1" applyFont="1" applyFill="1" applyBorder="1"/>
    <xf numFmtId="0" fontId="5" fillId="0" borderId="4" xfId="2" applyFont="1" applyFill="1" applyBorder="1" applyAlignment="1">
      <alignment horizontal="center" vertical="center" wrapText="1"/>
    </xf>
    <xf numFmtId="169" fontId="14" fillId="0" borderId="8" xfId="2" applyNumberFormat="1" applyFont="1" applyFill="1" applyBorder="1"/>
    <xf numFmtId="0" fontId="13" fillId="0" borderId="8" xfId="2" applyFont="1" applyFill="1" applyBorder="1" applyAlignment="1">
      <alignment horizontal="left" vertical="top" wrapText="1" indent="2"/>
    </xf>
    <xf numFmtId="0" fontId="4" fillId="0" borderId="26" xfId="2" applyFont="1" applyFill="1" applyBorder="1" applyAlignment="1">
      <alignment horizontal="left" indent="2"/>
    </xf>
    <xf numFmtId="0" fontId="2" fillId="0" borderId="27" xfId="2" applyFont="1" applyFill="1" applyBorder="1" applyAlignment="1">
      <alignment horizontal="left" vertical="top" wrapText="1" indent="2"/>
    </xf>
    <xf numFmtId="0" fontId="2" fillId="0" borderId="22" xfId="2" applyFont="1" applyFill="1" applyBorder="1" applyAlignment="1">
      <alignment horizontal="left" vertical="top" wrapText="1" indent="2"/>
    </xf>
    <xf numFmtId="0" fontId="2" fillId="0" borderId="27" xfId="2" applyFont="1" applyFill="1" applyBorder="1" applyAlignment="1">
      <alignment horizontal="left" indent="2"/>
    </xf>
    <xf numFmtId="0" fontId="7" fillId="0" borderId="19" xfId="2" applyFont="1" applyFill="1" applyBorder="1" applyAlignment="1">
      <alignment wrapText="1"/>
    </xf>
    <xf numFmtId="0" fontId="31" fillId="0" borderId="8" xfId="2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2"/>
    </xf>
    <xf numFmtId="0" fontId="16" fillId="0" borderId="8" xfId="2" applyFont="1" applyFill="1" applyBorder="1" applyAlignment="1">
      <alignment horizontal="left" wrapText="1" indent="2"/>
    </xf>
    <xf numFmtId="0" fontId="14" fillId="0" borderId="8" xfId="2" applyFont="1" applyFill="1" applyBorder="1" applyAlignment="1">
      <alignment horizontal="left" vertical="justify" indent="2"/>
    </xf>
    <xf numFmtId="0" fontId="24" fillId="0" borderId="8" xfId="2" applyFont="1" applyFill="1" applyBorder="1" applyAlignment="1">
      <alignment horizontal="left" wrapText="1" indent="2"/>
    </xf>
    <xf numFmtId="164" fontId="24" fillId="0" borderId="9" xfId="3" applyNumberFormat="1" applyFont="1" applyFill="1" applyBorder="1" applyAlignment="1">
      <alignment horizontal="left"/>
    </xf>
    <xf numFmtId="164" fontId="13" fillId="0" borderId="15" xfId="3" applyNumberFormat="1" applyFont="1" applyFill="1" applyBorder="1" applyAlignment="1">
      <alignment horizontal="left"/>
    </xf>
    <xf numFmtId="0" fontId="18" fillId="0" borderId="1" xfId="2" applyFont="1" applyFill="1" applyBorder="1" applyAlignment="1">
      <alignment wrapText="1"/>
    </xf>
    <xf numFmtId="0" fontId="5" fillId="0" borderId="8" xfId="0" applyFont="1" applyFill="1" applyBorder="1" applyAlignment="1">
      <alignment horizontal="right" wrapText="1" indent="2"/>
    </xf>
    <xf numFmtId="0" fontId="32" fillId="0" borderId="26" xfId="2" applyFont="1" applyFill="1" applyBorder="1" applyAlignment="1">
      <alignment horizontal="left" indent="2"/>
    </xf>
    <xf numFmtId="0" fontId="2" fillId="0" borderId="30" xfId="2" applyFont="1" applyFill="1" applyBorder="1" applyAlignment="1">
      <alignment horizontal="left" indent="2"/>
    </xf>
    <xf numFmtId="164" fontId="15" fillId="0" borderId="8" xfId="3" applyNumberFormat="1" applyFont="1" applyFill="1" applyBorder="1" applyAlignment="1">
      <alignment horizontal="left"/>
    </xf>
    <xf numFmtId="166" fontId="9" fillId="0" borderId="8" xfId="2" applyNumberFormat="1" applyFont="1" applyFill="1" applyBorder="1"/>
    <xf numFmtId="164" fontId="16" fillId="0" borderId="8" xfId="3" applyNumberFormat="1" applyFont="1" applyFill="1" applyBorder="1" applyAlignment="1">
      <alignment horizontal="left"/>
    </xf>
    <xf numFmtId="164" fontId="22" fillId="0" borderId="8" xfId="3" applyNumberFormat="1" applyFont="1" applyFill="1" applyBorder="1" applyAlignment="1">
      <alignment horizontal="left"/>
    </xf>
    <xf numFmtId="164" fontId="22" fillId="0" borderId="9" xfId="3" applyNumberFormat="1" applyFont="1" applyFill="1" applyBorder="1" applyAlignment="1">
      <alignment horizontal="left"/>
    </xf>
    <xf numFmtId="164" fontId="13" fillId="0" borderId="5" xfId="6" applyNumberFormat="1" applyFont="1" applyFill="1" applyBorder="1"/>
    <xf numFmtId="0" fontId="30" fillId="0" borderId="8" xfId="2" applyFont="1" applyFill="1" applyBorder="1" applyAlignment="1">
      <alignment horizontal="left" wrapText="1" indent="2"/>
    </xf>
    <xf numFmtId="0" fontId="27" fillId="0" borderId="8" xfId="0" applyFont="1" applyFill="1" applyBorder="1" applyAlignment="1">
      <alignment horizontal="left" indent="2"/>
    </xf>
    <xf numFmtId="164" fontId="5" fillId="0" borderId="5" xfId="1" applyNumberFormat="1" applyFont="1" applyFill="1" applyBorder="1"/>
    <xf numFmtId="0" fontId="5" fillId="0" borderId="8" xfId="2" applyFont="1" applyFill="1" applyBorder="1" applyAlignment="1">
      <alignment horizontal="right" vertical="top" wrapText="1" indent="3"/>
    </xf>
    <xf numFmtId="164" fontId="23" fillId="0" borderId="13" xfId="2" applyNumberFormat="1" applyFont="1" applyFill="1" applyBorder="1"/>
    <xf numFmtId="0" fontId="32" fillId="0" borderId="8" xfId="0" applyFont="1" applyFill="1" applyBorder="1" applyAlignment="1">
      <alignment horizontal="left" indent="1"/>
    </xf>
    <xf numFmtId="166" fontId="13" fillId="0" borderId="13" xfId="6" applyNumberFormat="1" applyFont="1" applyFill="1" applyBorder="1"/>
    <xf numFmtId="0" fontId="18" fillId="0" borderId="5" xfId="2" applyFont="1" applyFill="1" applyBorder="1"/>
    <xf numFmtId="166" fontId="20" fillId="0" borderId="8" xfId="6" applyNumberFormat="1" applyFont="1" applyFill="1" applyBorder="1" applyAlignment="1">
      <alignment horizontal="center"/>
    </xf>
    <xf numFmtId="164" fontId="23" fillId="0" borderId="13" xfId="6" applyNumberFormat="1" applyFont="1" applyFill="1" applyBorder="1" applyAlignment="1">
      <alignment horizontal="center"/>
    </xf>
    <xf numFmtId="164" fontId="13" fillId="0" borderId="9" xfId="6" applyNumberFormat="1" applyFont="1" applyFill="1" applyBorder="1"/>
    <xf numFmtId="167" fontId="17" fillId="0" borderId="13" xfId="1" applyNumberFormat="1" applyFont="1" applyFill="1" applyBorder="1"/>
    <xf numFmtId="0" fontId="14" fillId="0" borderId="1" xfId="2" applyFont="1" applyFill="1" applyBorder="1"/>
    <xf numFmtId="164" fontId="14" fillId="0" borderId="0" xfId="2" applyNumberFormat="1" applyFont="1" applyFill="1"/>
    <xf numFmtId="0" fontId="5" fillId="0" borderId="8" xfId="0" applyFont="1" applyFill="1" applyBorder="1" applyAlignment="1">
      <alignment horizontal="left" wrapText="1" indent="1"/>
    </xf>
    <xf numFmtId="164" fontId="20" fillId="0" borderId="8" xfId="3" applyNumberFormat="1" applyFont="1" applyFill="1" applyBorder="1" applyAlignment="1">
      <alignment horizontal="left"/>
    </xf>
    <xf numFmtId="164" fontId="9" fillId="0" borderId="5" xfId="1" applyNumberFormat="1" applyFont="1" applyFill="1" applyBorder="1"/>
    <xf numFmtId="169" fontId="5" fillId="0" borderId="13" xfId="1" applyNumberFormat="1" applyFont="1" applyFill="1" applyBorder="1"/>
    <xf numFmtId="169" fontId="7" fillId="0" borderId="13" xfId="1" applyNumberFormat="1" applyFont="1" applyFill="1" applyBorder="1"/>
    <xf numFmtId="166" fontId="20" fillId="0" borderId="13" xfId="6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 vertical="center"/>
    </xf>
    <xf numFmtId="0" fontId="7" fillId="0" borderId="8" xfId="2" applyFont="1" applyFill="1" applyBorder="1"/>
    <xf numFmtId="173" fontId="20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/>
    <xf numFmtId="168" fontId="24" fillId="0" borderId="8" xfId="1" applyNumberFormat="1" applyFont="1" applyFill="1" applyBorder="1" applyAlignment="1">
      <alignment horizontal="center"/>
    </xf>
    <xf numFmtId="169" fontId="23" fillId="0" borderId="8" xfId="2" applyNumberFormat="1" applyFont="1" applyFill="1" applyBorder="1"/>
    <xf numFmtId="169" fontId="13" fillId="0" borderId="8" xfId="7" applyNumberFormat="1" applyFont="1" applyFill="1" applyBorder="1" applyAlignment="1">
      <alignment horizontal="right"/>
    </xf>
    <xf numFmtId="0" fontId="13" fillId="0" borderId="8" xfId="2" applyFont="1" applyFill="1" applyBorder="1" applyAlignment="1">
      <alignment horizontal="left" vertical="justify" wrapText="1" indent="2"/>
    </xf>
    <xf numFmtId="169" fontId="20" fillId="0" borderId="8" xfId="2" applyNumberFormat="1" applyFont="1" applyFill="1" applyBorder="1" applyAlignment="1">
      <alignment horizontal="center"/>
    </xf>
    <xf numFmtId="169" fontId="20" fillId="0" borderId="13" xfId="2" applyNumberFormat="1" applyFont="1" applyFill="1" applyBorder="1" applyAlignment="1">
      <alignment horizontal="center"/>
    </xf>
    <xf numFmtId="0" fontId="34" fillId="0" borderId="8" xfId="2" applyFont="1" applyFill="1" applyBorder="1" applyAlignment="1">
      <alignment horizontal="left" wrapText="1" indent="1"/>
    </xf>
    <xf numFmtId="164" fontId="35" fillId="0" borderId="8" xfId="2" applyNumberFormat="1" applyFont="1" applyFill="1" applyBorder="1"/>
    <xf numFmtId="168" fontId="32" fillId="0" borderId="13" xfId="1" applyNumberFormat="1" applyFont="1" applyFill="1" applyBorder="1"/>
    <xf numFmtId="167" fontId="4" fillId="0" borderId="13" xfId="1" applyNumberFormat="1" applyFont="1" applyFill="1" applyBorder="1" applyAlignment="1">
      <alignment horizontal="center"/>
    </xf>
    <xf numFmtId="164" fontId="20" fillId="0" borderId="9" xfId="2" applyNumberFormat="1" applyFont="1" applyFill="1" applyBorder="1"/>
    <xf numFmtId="168" fontId="9" fillId="0" borderId="13" xfId="1" applyNumberFormat="1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169" fontId="23" fillId="0" borderId="8" xfId="2" applyNumberFormat="1" applyFont="1" applyFill="1" applyBorder="1" applyAlignment="1">
      <alignment horizontal="center"/>
    </xf>
    <xf numFmtId="169" fontId="16" fillId="0" borderId="8" xfId="2" applyNumberFormat="1" applyFont="1" applyFill="1" applyBorder="1" applyAlignment="1">
      <alignment horizontal="center"/>
    </xf>
    <xf numFmtId="168" fontId="13" fillId="0" borderId="4" xfId="1" applyNumberFormat="1" applyFont="1" applyFill="1" applyBorder="1"/>
    <xf numFmtId="0" fontId="26" fillId="0" borderId="5" xfId="2" applyFont="1" applyFill="1" applyBorder="1"/>
    <xf numFmtId="169" fontId="16" fillId="0" borderId="8" xfId="2" applyNumberFormat="1" applyFont="1" applyFill="1" applyBorder="1"/>
    <xf numFmtId="169" fontId="13" fillId="0" borderId="13" xfId="2" applyNumberFormat="1" applyFont="1" applyFill="1" applyBorder="1"/>
    <xf numFmtId="0" fontId="5" fillId="0" borderId="8" xfId="2" applyFont="1" applyFill="1" applyBorder="1" applyAlignment="1">
      <alignment horizontal="left" vertical="justify" wrapText="1" indent="2"/>
    </xf>
    <xf numFmtId="164" fontId="20" fillId="0" borderId="8" xfId="2" applyNumberFormat="1" applyFont="1" applyFill="1" applyBorder="1" applyAlignment="1">
      <alignment horizontal="left" vertical="justify" wrapText="1" indent="2"/>
    </xf>
    <xf numFmtId="167" fontId="5" fillId="0" borderId="13" xfId="1" applyNumberFormat="1" applyFont="1" applyFill="1" applyBorder="1" applyAlignment="1">
      <alignment horizontal="center"/>
    </xf>
    <xf numFmtId="167" fontId="9" fillId="0" borderId="13" xfId="1" applyNumberFormat="1" applyFont="1" applyFill="1" applyBorder="1" applyAlignment="1">
      <alignment horizontal="center"/>
    </xf>
    <xf numFmtId="164" fontId="14" fillId="0" borderId="5" xfId="2" applyNumberFormat="1" applyFont="1" applyFill="1" applyBorder="1"/>
    <xf numFmtId="0" fontId="14" fillId="0" borderId="8" xfId="2" applyFont="1" applyFill="1" applyBorder="1" applyAlignment="1">
      <alignment horizontal="left"/>
    </xf>
    <xf numFmtId="169" fontId="13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center"/>
    </xf>
    <xf numFmtId="0" fontId="5" fillId="0" borderId="31" xfId="2" applyFont="1" applyFill="1" applyBorder="1" applyAlignment="1">
      <alignment horizontal="right" wrapText="1" indent="3"/>
    </xf>
    <xf numFmtId="168" fontId="13" fillId="0" borderId="13" xfId="1" applyNumberFormat="1" applyFont="1" applyFill="1" applyBorder="1" applyAlignment="1">
      <alignment horizontal="center"/>
    </xf>
    <xf numFmtId="169" fontId="20" fillId="0" borderId="8" xfId="2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0" fontId="23" fillId="0" borderId="8" xfId="2" applyFont="1" applyFill="1" applyBorder="1" applyAlignment="1">
      <alignment horizontal="center"/>
    </xf>
    <xf numFmtId="169" fontId="20" fillId="0" borderId="13" xfId="2" applyNumberFormat="1" applyFont="1" applyFill="1" applyBorder="1"/>
    <xf numFmtId="167" fontId="24" fillId="0" borderId="8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 wrapText="1"/>
    </xf>
    <xf numFmtId="164" fontId="14" fillId="0" borderId="1" xfId="2" applyNumberFormat="1" applyFont="1" applyFill="1" applyBorder="1"/>
    <xf numFmtId="168" fontId="13" fillId="0" borderId="1" xfId="1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indent="1"/>
    </xf>
    <xf numFmtId="168" fontId="16" fillId="0" borderId="5" xfId="1" applyNumberFormat="1" applyFont="1" applyFill="1" applyBorder="1" applyAlignment="1">
      <alignment horizontal="center"/>
    </xf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168" fontId="14" fillId="0" borderId="3" xfId="1" applyNumberFormat="1" applyFont="1" applyFill="1" applyBorder="1"/>
    <xf numFmtId="0" fontId="14" fillId="0" borderId="18" xfId="2" applyFont="1" applyFill="1" applyBorder="1" applyAlignment="1">
      <alignment horizontal="left"/>
    </xf>
    <xf numFmtId="168" fontId="14" fillId="0" borderId="18" xfId="1" applyNumberFormat="1" applyFont="1" applyFill="1" applyBorder="1"/>
    <xf numFmtId="0" fontId="14" fillId="0" borderId="5" xfId="2" applyFont="1" applyFill="1" applyBorder="1"/>
    <xf numFmtId="0" fontId="14" fillId="0" borderId="8" xfId="2" applyFont="1" applyFill="1" applyBorder="1" applyAlignment="1">
      <alignment horizontal="left" wrapText="1" indent="1"/>
    </xf>
    <xf numFmtId="164" fontId="5" fillId="0" borderId="0" xfId="2" applyNumberFormat="1" applyFont="1" applyFill="1" applyBorder="1"/>
    <xf numFmtId="166" fontId="17" fillId="0" borderId="8" xfId="2" applyNumberFormat="1" applyFont="1" applyFill="1" applyBorder="1"/>
    <xf numFmtId="164" fontId="5" fillId="0" borderId="18" xfId="1" applyNumberFormat="1" applyFont="1" applyFill="1" applyBorder="1"/>
    <xf numFmtId="164" fontId="5" fillId="0" borderId="20" xfId="2" applyNumberFormat="1" applyFont="1" applyFill="1" applyBorder="1"/>
    <xf numFmtId="164" fontId="7" fillId="0" borderId="18" xfId="1" applyNumberFormat="1" applyFont="1" applyFill="1" applyBorder="1"/>
    <xf numFmtId="0" fontId="5" fillId="0" borderId="1" xfId="2" applyFont="1" applyFill="1" applyBorder="1"/>
    <xf numFmtId="164" fontId="5" fillId="0" borderId="1" xfId="2" applyNumberFormat="1" applyFont="1" applyFill="1" applyBorder="1"/>
    <xf numFmtId="164" fontId="7" fillId="0" borderId="0" xfId="2" applyNumberFormat="1" applyFont="1" applyFill="1" applyBorder="1"/>
    <xf numFmtId="0" fontId="7" fillId="0" borderId="18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left" indent="1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0" fontId="5" fillId="0" borderId="13" xfId="0" applyFont="1" applyFill="1" applyBorder="1" applyAlignment="1">
      <alignment horizontal="left" vertical="top" wrapText="1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3" xfId="0" applyNumberFormat="1" applyFont="1" applyFill="1" applyBorder="1" applyAlignment="1">
      <alignment horizontal="left" vertical="top" wrapText="1" indent="2"/>
    </xf>
    <xf numFmtId="173" fontId="5" fillId="0" borderId="13" xfId="2" applyNumberFormat="1" applyFont="1" applyFill="1" applyBorder="1" applyAlignment="1">
      <alignment horizontal="center"/>
    </xf>
    <xf numFmtId="0" fontId="23" fillId="0" borderId="9" xfId="2" applyFont="1" applyFill="1" applyBorder="1" applyAlignment="1">
      <alignment horizontal="left" indent="2"/>
    </xf>
    <xf numFmtId="0" fontId="7" fillId="0" borderId="9" xfId="2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wrapText="1" indent="2"/>
    </xf>
    <xf numFmtId="0" fontId="9" fillId="0" borderId="8" xfId="0" applyFont="1" applyFill="1" applyBorder="1" applyAlignment="1">
      <alignment horizontal="left" vertical="top" wrapText="1" indent="2"/>
    </xf>
    <xf numFmtId="164" fontId="5" fillId="0" borderId="18" xfId="2" applyNumberFormat="1" applyFont="1" applyFill="1" applyBorder="1" applyAlignment="1">
      <alignment horizontal="center"/>
    </xf>
    <xf numFmtId="164" fontId="5" fillId="0" borderId="5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0" fontId="7" fillId="0" borderId="1" xfId="2" applyFont="1" applyFill="1" applyBorder="1"/>
    <xf numFmtId="166" fontId="7" fillId="0" borderId="1" xfId="2" applyNumberFormat="1" applyFont="1" applyFill="1" applyBorder="1"/>
    <xf numFmtId="0" fontId="7" fillId="0" borderId="8" xfId="2" applyFont="1" applyFill="1" applyBorder="1" applyAlignment="1">
      <alignment horizontal="left" wrapText="1"/>
    </xf>
    <xf numFmtId="9" fontId="5" fillId="0" borderId="0" xfId="11" applyFont="1" applyFill="1"/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166" fontId="5" fillId="0" borderId="13" xfId="2" applyNumberFormat="1" applyFont="1" applyFill="1" applyBorder="1"/>
    <xf numFmtId="164" fontId="16" fillId="0" borderId="9" xfId="3" applyNumberFormat="1" applyFont="1" applyFill="1" applyBorder="1" applyAlignment="1">
      <alignment horizontal="left"/>
    </xf>
    <xf numFmtId="164" fontId="13" fillId="0" borderId="13" xfId="2" applyNumberFormat="1" applyFont="1" applyFill="1" applyBorder="1"/>
    <xf numFmtId="164" fontId="13" fillId="0" borderId="18" xfId="3" applyNumberFormat="1" applyFont="1" applyFill="1" applyBorder="1" applyAlignment="1">
      <alignment horizontal="left"/>
    </xf>
    <xf numFmtId="167" fontId="16" fillId="0" borderId="18" xfId="2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center"/>
    </xf>
    <xf numFmtId="166" fontId="16" fillId="0" borderId="8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wrapText="1" indent="1"/>
    </xf>
    <xf numFmtId="9" fontId="5" fillId="0" borderId="0" xfId="11" applyFont="1" applyFill="1" applyBorder="1"/>
    <xf numFmtId="0" fontId="4" fillId="0" borderId="0" xfId="2" applyFont="1" applyFill="1" applyAlignment="1">
      <alignment horizontal="center" vertical="center" wrapText="1"/>
    </xf>
    <xf numFmtId="167" fontId="20" fillId="0" borderId="8" xfId="2" applyNumberFormat="1" applyFont="1" applyFill="1" applyBorder="1" applyAlignment="1">
      <alignment horizontal="center"/>
    </xf>
    <xf numFmtId="0" fontId="18" fillId="0" borderId="0" xfId="2" applyFont="1" applyFill="1"/>
    <xf numFmtId="0" fontId="13" fillId="0" borderId="0" xfId="2" applyFont="1" applyFill="1" applyBorder="1"/>
    <xf numFmtId="164" fontId="14" fillId="0" borderId="13" xfId="2" applyNumberFormat="1" applyFont="1" applyFill="1" applyBorder="1"/>
    <xf numFmtId="0" fontId="14" fillId="0" borderId="0" xfId="2" applyFont="1" applyFill="1" applyBorder="1"/>
    <xf numFmtId="168" fontId="16" fillId="0" borderId="8" xfId="1" applyNumberFormat="1" applyFont="1" applyFill="1" applyBorder="1"/>
    <xf numFmtId="164" fontId="20" fillId="0" borderId="5" xfId="2" applyNumberFormat="1" applyFont="1" applyFill="1" applyBorder="1"/>
    <xf numFmtId="164" fontId="14" fillId="0" borderId="20" xfId="2" applyNumberFormat="1" applyFont="1" applyFill="1" applyBorder="1"/>
    <xf numFmtId="0" fontId="36" fillId="0" borderId="8" xfId="2" applyFont="1" applyFill="1" applyBorder="1" applyAlignment="1">
      <alignment horizontal="left" indent="1"/>
    </xf>
    <xf numFmtId="164" fontId="14" fillId="0" borderId="8" xfId="2" applyNumberFormat="1" applyFont="1" applyFill="1" applyBorder="1" applyAlignment="1">
      <alignment wrapText="1"/>
    </xf>
    <xf numFmtId="168" fontId="13" fillId="0" borderId="8" xfId="1" applyNumberFormat="1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wrapText="1"/>
    </xf>
    <xf numFmtId="0" fontId="18" fillId="0" borderId="3" xfId="2" applyFont="1" applyFill="1" applyBorder="1" applyAlignment="1">
      <alignment horizontal="left" vertical="justify"/>
    </xf>
    <xf numFmtId="0" fontId="18" fillId="0" borderId="16" xfId="2" applyFont="1" applyFill="1" applyBorder="1" applyAlignment="1">
      <alignment horizontal="left" vertical="justify"/>
    </xf>
    <xf numFmtId="0" fontId="15" fillId="0" borderId="13" xfId="2" applyFont="1" applyFill="1" applyBorder="1" applyAlignment="1">
      <alignment horizontal="left" indent="1"/>
    </xf>
    <xf numFmtId="166" fontId="23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168" fontId="13" fillId="0" borderId="4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168" fontId="13" fillId="0" borderId="5" xfId="1" applyNumberFormat="1" applyFont="1" applyFill="1" applyBorder="1"/>
    <xf numFmtId="164" fontId="22" fillId="0" borderId="8" xfId="2" applyNumberFormat="1" applyFont="1" applyFill="1" applyBorder="1"/>
    <xf numFmtId="0" fontId="14" fillId="0" borderId="13" xfId="2" applyFont="1" applyFill="1" applyBorder="1" applyAlignment="1">
      <alignment horizontal="left"/>
    </xf>
    <xf numFmtId="168" fontId="13" fillId="0" borderId="13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167" fontId="22" fillId="0" borderId="8" xfId="2" applyNumberFormat="1" applyFont="1" applyFill="1" applyBorder="1" applyAlignment="1">
      <alignment horizontal="center"/>
    </xf>
    <xf numFmtId="167" fontId="23" fillId="0" borderId="8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7" fillId="0" borderId="20" xfId="2" applyFont="1" applyFill="1" applyBorder="1"/>
    <xf numFmtId="164" fontId="15" fillId="0" borderId="8" xfId="2" applyNumberFormat="1" applyFont="1" applyFill="1" applyBorder="1"/>
    <xf numFmtId="168" fontId="15" fillId="0" borderId="13" xfId="1" applyNumberFormat="1" applyFont="1" applyFill="1" applyBorder="1" applyAlignment="1">
      <alignment horizontal="center"/>
    </xf>
    <xf numFmtId="173" fontId="22" fillId="0" borderId="13" xfId="1" applyNumberFormat="1" applyFont="1" applyFill="1" applyBorder="1" applyAlignment="1">
      <alignment horizontal="center"/>
    </xf>
    <xf numFmtId="168" fontId="20" fillId="0" borderId="13" xfId="1" applyNumberFormat="1" applyFont="1" applyFill="1" applyBorder="1" applyAlignment="1">
      <alignment horizontal="center"/>
    </xf>
    <xf numFmtId="168" fontId="16" fillId="0" borderId="13" xfId="1" applyNumberFormat="1" applyFont="1" applyFill="1" applyBorder="1" applyAlignment="1">
      <alignment horizontal="center"/>
    </xf>
    <xf numFmtId="164" fontId="12" fillId="0" borderId="13" xfId="1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3" xfId="1" applyNumberFormat="1" applyFont="1" applyFill="1" applyBorder="1"/>
    <xf numFmtId="167" fontId="11" fillId="0" borderId="13" xfId="1" applyNumberFormat="1" applyFont="1" applyFill="1" applyBorder="1" applyAlignment="1">
      <alignment horizontal="center"/>
    </xf>
    <xf numFmtId="0" fontId="12" fillId="0" borderId="10" xfId="2" applyFont="1" applyFill="1" applyBorder="1"/>
    <xf numFmtId="0" fontId="5" fillId="0" borderId="12" xfId="2" applyFont="1" applyFill="1" applyBorder="1"/>
    <xf numFmtId="164" fontId="7" fillId="0" borderId="25" xfId="2" applyNumberFormat="1" applyFont="1" applyFill="1" applyBorder="1" applyAlignment="1">
      <alignment horizontal="right"/>
    </xf>
    <xf numFmtId="164" fontId="5" fillId="0" borderId="5" xfId="2" applyNumberFormat="1" applyFont="1" applyFill="1" applyBorder="1"/>
    <xf numFmtId="0" fontId="7" fillId="0" borderId="8" xfId="2" applyFont="1" applyFill="1" applyBorder="1" applyAlignment="1"/>
    <xf numFmtId="0" fontId="7" fillId="0" borderId="14" xfId="2" applyFont="1" applyFill="1" applyBorder="1" applyAlignment="1">
      <alignment wrapText="1"/>
    </xf>
    <xf numFmtId="164" fontId="7" fillId="0" borderId="14" xfId="2" applyNumberFormat="1" applyFont="1" applyFill="1" applyBorder="1"/>
    <xf numFmtId="0" fontId="7" fillId="0" borderId="20" xfId="2" applyFont="1" applyFill="1" applyBorder="1" applyAlignment="1"/>
    <xf numFmtId="168" fontId="5" fillId="0" borderId="8" xfId="1" applyNumberFormat="1" applyFont="1" applyFill="1" applyBorder="1" applyAlignment="1"/>
    <xf numFmtId="168" fontId="5" fillId="0" borderId="13" xfId="1" applyNumberFormat="1" applyFont="1" applyFill="1" applyBorder="1" applyAlignment="1"/>
    <xf numFmtId="0" fontId="17" fillId="0" borderId="9" xfId="0" applyFont="1" applyFill="1" applyBorder="1" applyAlignment="1">
      <alignment horizontal="left" indent="2"/>
    </xf>
    <xf numFmtId="0" fontId="7" fillId="0" borderId="18" xfId="0" applyFont="1" applyFill="1" applyBorder="1" applyAlignment="1">
      <alignment horizontal="left"/>
    </xf>
    <xf numFmtId="0" fontId="7" fillId="0" borderId="8" xfId="2" applyFont="1" applyFill="1" applyBorder="1" applyAlignment="1">
      <alignment horizontal="left"/>
    </xf>
    <xf numFmtId="0" fontId="5" fillId="0" borderId="9" xfId="0" applyFont="1" applyFill="1" applyBorder="1" applyAlignment="1">
      <alignment horizontal="left" indent="2"/>
    </xf>
    <xf numFmtId="0" fontId="5" fillId="0" borderId="10" xfId="2" applyFont="1" applyFill="1" applyBorder="1"/>
    <xf numFmtId="0" fontId="7" fillId="0" borderId="14" xfId="2" applyFont="1" applyFill="1" applyBorder="1"/>
    <xf numFmtId="164" fontId="7" fillId="0" borderId="14" xfId="2" applyNumberFormat="1" applyFont="1" applyFill="1" applyBorder="1" applyAlignment="1">
      <alignment horizontal="right"/>
    </xf>
    <xf numFmtId="164" fontId="33" fillId="0" borderId="13" xfId="1" applyNumberFormat="1" applyFont="1" applyFill="1" applyBorder="1"/>
    <xf numFmtId="0" fontId="7" fillId="0" borderId="14" xfId="2" applyFont="1" applyFill="1" applyBorder="1" applyAlignment="1">
      <alignment horizontal="left"/>
    </xf>
    <xf numFmtId="164" fontId="28" fillId="0" borderId="13" xfId="1" applyNumberFormat="1" applyFont="1" applyFill="1" applyBorder="1" applyAlignment="1"/>
    <xf numFmtId="0" fontId="7" fillId="0" borderId="13" xfId="2" applyFont="1" applyFill="1" applyBorder="1" applyAlignment="1">
      <alignment horizontal="left"/>
    </xf>
    <xf numFmtId="0" fontId="7" fillId="0" borderId="14" xfId="2" applyFont="1" applyFill="1" applyBorder="1" applyAlignment="1">
      <alignment horizontal="left" wrapText="1"/>
    </xf>
    <xf numFmtId="164" fontId="6" fillId="0" borderId="13" xfId="1" applyNumberFormat="1" applyFont="1" applyFill="1" applyBorder="1"/>
    <xf numFmtId="0" fontId="7" fillId="0" borderId="1" xfId="2" applyFont="1" applyFill="1" applyBorder="1" applyAlignment="1">
      <alignment horizontal="left" indent="2"/>
    </xf>
    <xf numFmtId="168" fontId="5" fillId="0" borderId="0" xfId="2" applyNumberFormat="1" applyFont="1" applyFill="1" applyBorder="1"/>
    <xf numFmtId="0" fontId="5" fillId="0" borderId="1" xfId="2" applyFont="1" applyFill="1" applyBorder="1" applyAlignment="1">
      <alignment wrapText="1"/>
    </xf>
    <xf numFmtId="1" fontId="5" fillId="0" borderId="0" xfId="2" applyNumberFormat="1" applyFont="1" applyFill="1" applyBorder="1"/>
    <xf numFmtId="0" fontId="7" fillId="0" borderId="5" xfId="2" applyFont="1" applyFill="1" applyBorder="1"/>
    <xf numFmtId="164" fontId="5" fillId="0" borderId="14" xfId="1" applyNumberFormat="1" applyFont="1" applyFill="1" applyBorder="1"/>
    <xf numFmtId="1" fontId="5" fillId="0" borderId="2" xfId="2" applyNumberFormat="1" applyFont="1" applyFill="1" applyBorder="1" applyAlignment="1">
      <alignment horizontal="center"/>
    </xf>
    <xf numFmtId="0" fontId="12" fillId="0" borderId="29" xfId="2" applyFont="1" applyFill="1" applyBorder="1"/>
    <xf numFmtId="164" fontId="5" fillId="0" borderId="22" xfId="1" applyNumberFormat="1" applyFont="1" applyFill="1" applyBorder="1"/>
    <xf numFmtId="164" fontId="7" fillId="0" borderId="22" xfId="1" applyNumberFormat="1" applyFont="1" applyFill="1" applyBorder="1"/>
    <xf numFmtId="168" fontId="15" fillId="0" borderId="22" xfId="1" applyNumberFormat="1" applyFont="1" applyFill="1" applyBorder="1" applyAlignment="1">
      <alignment horizontal="center"/>
    </xf>
    <xf numFmtId="164" fontId="12" fillId="0" borderId="22" xfId="1" applyNumberFormat="1" applyFont="1" applyFill="1" applyBorder="1"/>
    <xf numFmtId="164" fontId="11" fillId="0" borderId="22" xfId="1" applyNumberFormat="1" applyFont="1" applyFill="1" applyBorder="1"/>
    <xf numFmtId="164" fontId="7" fillId="0" borderId="35" xfId="2" applyNumberFormat="1" applyFont="1" applyFill="1" applyBorder="1" applyAlignment="1">
      <alignment horizontal="right"/>
    </xf>
    <xf numFmtId="164" fontId="5" fillId="0" borderId="29" xfId="1" applyNumberFormat="1" applyFont="1" applyFill="1" applyBorder="1"/>
    <xf numFmtId="164" fontId="28" fillId="0" borderId="22" xfId="1" applyNumberFormat="1" applyFont="1" applyFill="1" applyBorder="1"/>
    <xf numFmtId="164" fontId="7" fillId="0" borderId="36" xfId="2" applyNumberFormat="1" applyFont="1" applyFill="1" applyBorder="1" applyAlignment="1">
      <alignment horizontal="right"/>
    </xf>
    <xf numFmtId="164" fontId="17" fillId="0" borderId="22" xfId="1" applyNumberFormat="1" applyFont="1" applyFill="1" applyBorder="1"/>
    <xf numFmtId="164" fontId="7" fillId="0" borderId="37" xfId="2" applyNumberFormat="1" applyFont="1" applyFill="1" applyBorder="1"/>
    <xf numFmtId="168" fontId="5" fillId="0" borderId="22" xfId="1" applyNumberFormat="1" applyFont="1" applyFill="1" applyBorder="1" applyAlignment="1"/>
    <xf numFmtId="164" fontId="7" fillId="0" borderId="37" xfId="2" applyNumberFormat="1" applyFont="1" applyFill="1" applyBorder="1" applyAlignment="1">
      <alignment horizontal="right"/>
    </xf>
    <xf numFmtId="164" fontId="7" fillId="0" borderId="33" xfId="1" applyNumberFormat="1" applyFont="1" applyFill="1" applyBorder="1"/>
    <xf numFmtId="164" fontId="7" fillId="0" borderId="35" xfId="2" applyNumberFormat="1" applyFont="1" applyFill="1" applyBorder="1"/>
    <xf numFmtId="164" fontId="33" fillId="0" borderId="22" xfId="1" applyNumberFormat="1" applyFont="1" applyFill="1" applyBorder="1"/>
    <xf numFmtId="164" fontId="5" fillId="0" borderId="38" xfId="1" applyNumberFormat="1" applyFont="1" applyFill="1" applyBorder="1"/>
    <xf numFmtId="164" fontId="5" fillId="0" borderId="35" xfId="1" applyNumberFormat="1" applyFont="1" applyFill="1" applyBorder="1"/>
    <xf numFmtId="164" fontId="5" fillId="0" borderId="37" xfId="1" applyNumberFormat="1" applyFont="1" applyFill="1" applyBorder="1"/>
    <xf numFmtId="164" fontId="7" fillId="0" borderId="35" xfId="1" applyNumberFormat="1" applyFont="1" applyFill="1" applyBorder="1"/>
    <xf numFmtId="164" fontId="5" fillId="0" borderId="35" xfId="2" applyNumberFormat="1" applyFont="1" applyFill="1" applyBorder="1"/>
    <xf numFmtId="168" fontId="5" fillId="0" borderId="38" xfId="1" applyNumberFormat="1" applyFont="1" applyFill="1" applyBorder="1" applyAlignment="1">
      <alignment horizontal="center"/>
    </xf>
    <xf numFmtId="168" fontId="17" fillId="0" borderId="33" xfId="1" applyNumberFormat="1" applyFont="1" applyFill="1" applyBorder="1" applyAlignment="1">
      <alignment horizontal="center"/>
    </xf>
    <xf numFmtId="164" fontId="14" fillId="0" borderId="35" xfId="2" applyNumberFormat="1" applyFont="1" applyFill="1" applyBorder="1"/>
    <xf numFmtId="164" fontId="7" fillId="0" borderId="37" xfId="2" applyNumberFormat="1" applyFont="1" applyFill="1" applyBorder="1" applyAlignment="1">
      <alignment horizontal="center"/>
    </xf>
    <xf numFmtId="164" fontId="7" fillId="0" borderId="35" xfId="2" applyNumberFormat="1" applyFont="1" applyFill="1" applyBorder="1" applyAlignment="1">
      <alignment horizontal="center"/>
    </xf>
    <xf numFmtId="164" fontId="5" fillId="0" borderId="39" xfId="1" applyNumberFormat="1" applyFont="1" applyFill="1" applyBorder="1"/>
    <xf numFmtId="164" fontId="7" fillId="0" borderId="40" xfId="2" applyNumberFormat="1" applyFont="1" applyFill="1" applyBorder="1"/>
    <xf numFmtId="164" fontId="7" fillId="0" borderId="38" xfId="2" applyNumberFormat="1" applyFont="1" applyFill="1" applyBorder="1" applyAlignment="1">
      <alignment horizontal="right"/>
    </xf>
    <xf numFmtId="164" fontId="13" fillId="0" borderId="22" xfId="2" applyNumberFormat="1" applyFont="1" applyFill="1" applyBorder="1"/>
    <xf numFmtId="164" fontId="7" fillId="0" borderId="29" xfId="2" applyNumberFormat="1" applyFont="1" applyFill="1" applyBorder="1"/>
    <xf numFmtId="164" fontId="7" fillId="0" borderId="32" xfId="2" applyNumberFormat="1" applyFont="1" applyFill="1" applyBorder="1" applyAlignment="1">
      <alignment horizontal="center"/>
    </xf>
    <xf numFmtId="164" fontId="5" fillId="0" borderId="38" xfId="2" applyNumberFormat="1" applyFont="1" applyFill="1" applyBorder="1" applyAlignment="1">
      <alignment horizontal="center"/>
    </xf>
    <xf numFmtId="164" fontId="13" fillId="0" borderId="38" xfId="2" applyNumberFormat="1" applyFont="1" applyFill="1" applyBorder="1"/>
    <xf numFmtId="164" fontId="7" fillId="0" borderId="38" xfId="2" applyNumberFormat="1" applyFont="1" applyFill="1" applyBorder="1"/>
    <xf numFmtId="0" fontId="7" fillId="0" borderId="35" xfId="2" applyFont="1" applyFill="1" applyBorder="1"/>
    <xf numFmtId="164" fontId="13" fillId="0" borderId="38" xfId="3" applyNumberFormat="1" applyFont="1" applyFill="1" applyBorder="1" applyAlignment="1">
      <alignment horizontal="left"/>
    </xf>
    <xf numFmtId="164" fontId="20" fillId="0" borderId="38" xfId="2" applyNumberFormat="1" applyFont="1" applyFill="1" applyBorder="1"/>
    <xf numFmtId="164" fontId="15" fillId="0" borderId="38" xfId="3" applyNumberFormat="1" applyFont="1" applyFill="1" applyBorder="1" applyAlignment="1">
      <alignment horizontal="left"/>
    </xf>
    <xf numFmtId="164" fontId="14" fillId="0" borderId="38" xfId="3" applyNumberFormat="1" applyFont="1" applyFill="1" applyBorder="1" applyAlignment="1">
      <alignment horizontal="left"/>
    </xf>
    <xf numFmtId="164" fontId="24" fillId="0" borderId="40" xfId="3" applyNumberFormat="1" applyFont="1" applyFill="1" applyBorder="1" applyAlignment="1">
      <alignment horizontal="left"/>
    </xf>
    <xf numFmtId="164" fontId="13" fillId="0" borderId="41" xfId="3" applyNumberFormat="1" applyFont="1" applyFill="1" applyBorder="1" applyAlignment="1">
      <alignment horizontal="left"/>
    </xf>
    <xf numFmtId="164" fontId="5" fillId="0" borderId="0" xfId="1" applyNumberFormat="1" applyFont="1" applyFill="1" applyBorder="1"/>
    <xf numFmtId="0" fontId="14" fillId="0" borderId="5" xfId="2" applyFont="1" applyFill="1" applyBorder="1" applyAlignment="1">
      <alignment wrapText="1"/>
    </xf>
    <xf numFmtId="167" fontId="20" fillId="0" borderId="13" xfId="2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wrapText="1" indent="1"/>
    </xf>
    <xf numFmtId="164" fontId="7" fillId="0" borderId="0" xfId="1" applyNumberFormat="1" applyFont="1" applyFill="1" applyBorder="1"/>
    <xf numFmtId="170" fontId="5" fillId="0" borderId="13" xfId="1" applyNumberFormat="1" applyFont="1" applyFill="1" applyBorder="1"/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8" fillId="0" borderId="2" xfId="2" applyFont="1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wrapText="1"/>
    </xf>
    <xf numFmtId="0" fontId="12" fillId="0" borderId="32" xfId="2" applyFont="1" applyFill="1" applyBorder="1" applyAlignment="1">
      <alignment horizontal="center" vertical="center" wrapText="1"/>
    </xf>
    <xf numFmtId="0" fontId="12" fillId="0" borderId="33" xfId="2" applyFont="1" applyFill="1" applyBorder="1" applyAlignment="1">
      <alignment horizontal="center" vertical="center" wrapText="1"/>
    </xf>
    <xf numFmtId="0" fontId="12" fillId="0" borderId="34" xfId="2" applyFont="1" applyFill="1" applyBorder="1" applyAlignment="1">
      <alignment horizontal="center" vertical="center" wrapText="1"/>
    </xf>
    <xf numFmtId="0" fontId="18" fillId="0" borderId="29" xfId="2" applyFont="1" applyFill="1" applyBorder="1" applyAlignment="1">
      <alignment horizontal="left" vertical="top" wrapText="1"/>
    </xf>
    <xf numFmtId="0" fontId="18" fillId="0" borderId="28" xfId="2" applyFont="1" applyFill="1" applyBorder="1" applyAlignment="1">
      <alignment horizontal="left" vertical="top" wrapText="1"/>
    </xf>
  </cellXfs>
  <cellStyles count="13">
    <cellStyle name="Обычный" xfId="0" builtinId="0"/>
    <cellStyle name="Обычный 2" xfId="4"/>
    <cellStyle name="Обычный Лена" xfId="10"/>
    <cellStyle name="Обычный_Таблицы Мун.заказ Стационар" xfId="2"/>
    <cellStyle name="Процентный" xfId="11" builtinId="5"/>
    <cellStyle name="Процентный 2" xfId="1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2" xfId="5"/>
    <cellStyle name="Финансовый_Таблицы Мун.заказ Стационар" xfId="7"/>
    <cellStyle name="Финансовый_Таблицы Мун.заказ Стационар 5" xfId="9"/>
  </cellStyles>
  <dxfs count="0"/>
  <tableStyles count="0" defaultTableStyle="TableStyleMedium9" defaultPivotStyle="PivotStyleLight16"/>
  <colors>
    <mruColors>
      <color rgb="FFFF00FF"/>
      <color rgb="FFFF9999"/>
      <color rgb="FF99FF33"/>
      <color rgb="FFFF9900"/>
      <color rgb="FFFFCCFF"/>
      <color rgb="FF00CCFF"/>
      <color rgb="FFCC66FF"/>
      <color rgb="FFFFCC00"/>
      <color rgb="FFFF66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189097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63" name="TextBox 62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64" name="TextBox 63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45719" cy="45719"/>
    <xdr:sp macro="" textlink="">
      <xdr:nvSpPr>
        <xdr:cNvPr id="65" name="TextBox 64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45719" cy="45719"/>
    <xdr:sp macro="" textlink="">
      <xdr:nvSpPr>
        <xdr:cNvPr id="66" name="TextBox 65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39</xdr:row>
      <xdr:rowOff>0</xdr:rowOff>
    </xdr:from>
    <xdr:ext cx="45719" cy="45719"/>
    <xdr:sp macro="" textlink="">
      <xdr:nvSpPr>
        <xdr:cNvPr id="67" name="TextBox 66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39</xdr:row>
      <xdr:rowOff>0</xdr:rowOff>
    </xdr:from>
    <xdr:ext cx="45719" cy="45719"/>
    <xdr:sp macro="" textlink="">
      <xdr:nvSpPr>
        <xdr:cNvPr id="68" name="TextBox 67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5"/>
  <sheetViews>
    <sheetView tabSelected="1" view="pageBreakPreview" zoomScaleNormal="90" zoomScaleSheetLayoutView="100" workbookViewId="0">
      <selection activeCell="A15" sqref="A15"/>
    </sheetView>
  </sheetViews>
  <sheetFormatPr defaultColWidth="9.140625" defaultRowHeight="15" x14ac:dyDescent="0.25"/>
  <cols>
    <col min="1" max="1" width="45" style="47" customWidth="1"/>
    <col min="2" max="2" width="10.28515625" style="47" customWidth="1"/>
    <col min="3" max="3" width="13.42578125" style="47" customWidth="1"/>
    <col min="4" max="4" width="11.140625" style="47" customWidth="1"/>
    <col min="5" max="5" width="11" style="47" customWidth="1"/>
    <col min="6" max="6" width="13.7109375" style="47" customWidth="1"/>
    <col min="7" max="16384" width="9.140625" style="47"/>
  </cols>
  <sheetData>
    <row r="1" spans="1:6" x14ac:dyDescent="0.25">
      <c r="E1" s="464" t="s">
        <v>292</v>
      </c>
      <c r="F1" s="464"/>
    </row>
    <row r="2" spans="1:6" x14ac:dyDescent="0.25">
      <c r="E2" s="464"/>
      <c r="F2" s="464"/>
    </row>
    <row r="3" spans="1:6" x14ac:dyDescent="0.25">
      <c r="E3" s="465"/>
      <c r="F3" s="465"/>
    </row>
    <row r="4" spans="1:6" x14ac:dyDescent="0.25">
      <c r="E4" s="465"/>
      <c r="F4" s="465"/>
    </row>
    <row r="5" spans="1:6" x14ac:dyDescent="0.25">
      <c r="E5" s="465"/>
      <c r="F5" s="465"/>
    </row>
    <row r="6" spans="1:6" s="2" customFormat="1" ht="15" customHeight="1" x14ac:dyDescent="0.25">
      <c r="A6" s="480" t="s">
        <v>291</v>
      </c>
      <c r="B6" s="465"/>
      <c r="C6" s="465"/>
      <c r="D6" s="465"/>
      <c r="E6" s="465"/>
      <c r="F6" s="465"/>
    </row>
    <row r="7" spans="1:6" s="2" customFormat="1" ht="33.75" customHeight="1" x14ac:dyDescent="0.25">
      <c r="A7" s="465"/>
      <c r="B7" s="465"/>
      <c r="C7" s="465"/>
      <c r="D7" s="465"/>
      <c r="E7" s="465"/>
      <c r="F7" s="465"/>
    </row>
    <row r="8" spans="1:6" ht="21.75" customHeight="1" thickBot="1" x14ac:dyDescent="0.3"/>
    <row r="9" spans="1:6" ht="21" customHeight="1" x14ac:dyDescent="0.3">
      <c r="A9" s="48" t="s">
        <v>235</v>
      </c>
      <c r="B9" s="471" t="s">
        <v>1</v>
      </c>
      <c r="C9" s="477" t="s">
        <v>232</v>
      </c>
      <c r="D9" s="474" t="s">
        <v>0</v>
      </c>
      <c r="E9" s="471" t="s">
        <v>2</v>
      </c>
      <c r="F9" s="468" t="s">
        <v>3</v>
      </c>
    </row>
    <row r="10" spans="1:6" ht="15.75" customHeight="1" x14ac:dyDescent="0.3">
      <c r="A10" s="49"/>
      <c r="B10" s="472"/>
      <c r="C10" s="478"/>
      <c r="D10" s="475"/>
      <c r="E10" s="472"/>
      <c r="F10" s="469"/>
    </row>
    <row r="11" spans="1:6" ht="38.25" customHeight="1" thickBot="1" x14ac:dyDescent="0.3">
      <c r="A11" s="50" t="s">
        <v>4</v>
      </c>
      <c r="B11" s="473"/>
      <c r="C11" s="479"/>
      <c r="D11" s="476"/>
      <c r="E11" s="473"/>
      <c r="F11" s="470"/>
    </row>
    <row r="12" spans="1:6" s="87" customFormat="1" ht="15.75" thickBot="1" x14ac:dyDescent="0.3">
      <c r="A12" s="51">
        <v>1</v>
      </c>
      <c r="B12" s="203">
        <v>2</v>
      </c>
      <c r="C12" s="84">
        <v>3</v>
      </c>
      <c r="D12" s="84">
        <v>4</v>
      </c>
      <c r="E12" s="84">
        <v>5</v>
      </c>
      <c r="F12" s="84">
        <v>6</v>
      </c>
    </row>
    <row r="13" spans="1:6" ht="43.5" x14ac:dyDescent="0.25">
      <c r="A13" s="459" t="s">
        <v>102</v>
      </c>
      <c r="B13" s="64"/>
      <c r="C13" s="137"/>
      <c r="D13" s="137"/>
      <c r="E13" s="137"/>
      <c r="F13" s="137"/>
    </row>
    <row r="14" spans="1:6" x14ac:dyDescent="0.25">
      <c r="A14" s="52" t="s">
        <v>5</v>
      </c>
      <c r="B14" s="53"/>
      <c r="C14" s="138"/>
      <c r="D14" s="138"/>
      <c r="E14" s="138"/>
      <c r="F14" s="138"/>
    </row>
    <row r="15" spans="1:6" x14ac:dyDescent="0.25">
      <c r="A15" s="36" t="s">
        <v>53</v>
      </c>
      <c r="B15" s="39">
        <v>340</v>
      </c>
      <c r="C15" s="138">
        <v>847</v>
      </c>
      <c r="D15" s="88">
        <v>14.5</v>
      </c>
      <c r="E15" s="111">
        <f t="shared" ref="E15:E32" si="0">ROUND(F15/B15,0)</f>
        <v>36</v>
      </c>
      <c r="F15" s="138">
        <f t="shared" ref="F15:F32" si="1">ROUND(C15*D15,0)</f>
        <v>12282</v>
      </c>
    </row>
    <row r="16" spans="1:6" x14ac:dyDescent="0.25">
      <c r="A16" s="36" t="s">
        <v>25</v>
      </c>
      <c r="B16" s="39">
        <v>340</v>
      </c>
      <c r="C16" s="138">
        <v>1338</v>
      </c>
      <c r="D16" s="88">
        <v>14.5</v>
      </c>
      <c r="E16" s="111">
        <f t="shared" si="0"/>
        <v>57</v>
      </c>
      <c r="F16" s="138">
        <f t="shared" si="1"/>
        <v>19401</v>
      </c>
    </row>
    <row r="17" spans="1:6" x14ac:dyDescent="0.25">
      <c r="A17" s="36" t="s">
        <v>43</v>
      </c>
      <c r="B17" s="39">
        <v>340</v>
      </c>
      <c r="C17" s="138">
        <v>1105</v>
      </c>
      <c r="D17" s="88">
        <v>14.2</v>
      </c>
      <c r="E17" s="111">
        <f t="shared" si="0"/>
        <v>46</v>
      </c>
      <c r="F17" s="138">
        <f t="shared" si="1"/>
        <v>15691</v>
      </c>
    </row>
    <row r="18" spans="1:6" x14ac:dyDescent="0.25">
      <c r="A18" s="36" t="s">
        <v>44</v>
      </c>
      <c r="B18" s="39">
        <v>340</v>
      </c>
      <c r="C18" s="138">
        <v>957</v>
      </c>
      <c r="D18" s="88">
        <v>12</v>
      </c>
      <c r="E18" s="111">
        <f t="shared" si="0"/>
        <v>34</v>
      </c>
      <c r="F18" s="138">
        <f t="shared" si="1"/>
        <v>11484</v>
      </c>
    </row>
    <row r="19" spans="1:6" x14ac:dyDescent="0.25">
      <c r="A19" s="36" t="s">
        <v>77</v>
      </c>
      <c r="B19" s="39">
        <v>340</v>
      </c>
      <c r="C19" s="138">
        <v>827</v>
      </c>
      <c r="D19" s="88">
        <v>16.899999999999999</v>
      </c>
      <c r="E19" s="111">
        <f t="shared" si="0"/>
        <v>41</v>
      </c>
      <c r="F19" s="138">
        <f t="shared" si="1"/>
        <v>13976</v>
      </c>
    </row>
    <row r="20" spans="1:6" x14ac:dyDescent="0.25">
      <c r="A20" s="36" t="s">
        <v>13</v>
      </c>
      <c r="B20" s="39">
        <v>340</v>
      </c>
      <c r="C20" s="138">
        <v>1382</v>
      </c>
      <c r="D20" s="255">
        <v>11.7</v>
      </c>
      <c r="E20" s="111">
        <f t="shared" si="0"/>
        <v>48</v>
      </c>
      <c r="F20" s="138">
        <f t="shared" si="1"/>
        <v>16169</v>
      </c>
    </row>
    <row r="21" spans="1:6" x14ac:dyDescent="0.25">
      <c r="A21" s="36" t="s">
        <v>78</v>
      </c>
      <c r="B21" s="39">
        <v>340</v>
      </c>
      <c r="C21" s="138">
        <v>682</v>
      </c>
      <c r="D21" s="88">
        <v>15.5</v>
      </c>
      <c r="E21" s="111">
        <f t="shared" si="0"/>
        <v>31</v>
      </c>
      <c r="F21" s="138">
        <f t="shared" si="1"/>
        <v>10571</v>
      </c>
    </row>
    <row r="22" spans="1:6" x14ac:dyDescent="0.25">
      <c r="A22" s="36" t="s">
        <v>79</v>
      </c>
      <c r="B22" s="39">
        <v>340</v>
      </c>
      <c r="C22" s="138">
        <v>369</v>
      </c>
      <c r="D22" s="88">
        <v>12</v>
      </c>
      <c r="E22" s="111">
        <f t="shared" si="0"/>
        <v>13</v>
      </c>
      <c r="F22" s="138">
        <f t="shared" si="1"/>
        <v>4428</v>
      </c>
    </row>
    <row r="23" spans="1:6" x14ac:dyDescent="0.25">
      <c r="A23" s="36" t="s">
        <v>37</v>
      </c>
      <c r="B23" s="39">
        <v>340</v>
      </c>
      <c r="C23" s="138">
        <v>852</v>
      </c>
      <c r="D23" s="88">
        <v>13.5</v>
      </c>
      <c r="E23" s="111">
        <f t="shared" si="0"/>
        <v>34</v>
      </c>
      <c r="F23" s="138">
        <f t="shared" si="1"/>
        <v>11502</v>
      </c>
    </row>
    <row r="24" spans="1:6" x14ac:dyDescent="0.25">
      <c r="A24" s="36" t="s">
        <v>75</v>
      </c>
      <c r="B24" s="39">
        <v>340</v>
      </c>
      <c r="C24" s="138">
        <v>463</v>
      </c>
      <c r="D24" s="88">
        <v>20</v>
      </c>
      <c r="E24" s="111">
        <f t="shared" si="0"/>
        <v>27</v>
      </c>
      <c r="F24" s="138">
        <f t="shared" si="1"/>
        <v>9260</v>
      </c>
    </row>
    <row r="25" spans="1:6" x14ac:dyDescent="0.25">
      <c r="A25" s="36" t="s">
        <v>80</v>
      </c>
      <c r="B25" s="39">
        <v>340</v>
      </c>
      <c r="C25" s="138">
        <v>615</v>
      </c>
      <c r="D25" s="88">
        <v>16.5</v>
      </c>
      <c r="E25" s="111">
        <f t="shared" si="0"/>
        <v>30</v>
      </c>
      <c r="F25" s="138">
        <f t="shared" si="1"/>
        <v>10148</v>
      </c>
    </row>
    <row r="26" spans="1:6" x14ac:dyDescent="0.25">
      <c r="A26" s="36" t="s">
        <v>14</v>
      </c>
      <c r="B26" s="39">
        <v>340</v>
      </c>
      <c r="C26" s="138">
        <v>1214</v>
      </c>
      <c r="D26" s="88">
        <v>11</v>
      </c>
      <c r="E26" s="111">
        <f t="shared" si="0"/>
        <v>39</v>
      </c>
      <c r="F26" s="138">
        <f t="shared" si="1"/>
        <v>13354</v>
      </c>
    </row>
    <row r="27" spans="1:6" x14ac:dyDescent="0.25">
      <c r="A27" s="36" t="s">
        <v>122</v>
      </c>
      <c r="B27" s="39">
        <v>340</v>
      </c>
      <c r="C27" s="138">
        <v>667</v>
      </c>
      <c r="D27" s="88">
        <v>7.8</v>
      </c>
      <c r="E27" s="111">
        <f t="shared" si="0"/>
        <v>15</v>
      </c>
      <c r="F27" s="138">
        <f t="shared" si="1"/>
        <v>5203</v>
      </c>
    </row>
    <row r="28" spans="1:6" x14ac:dyDescent="0.25">
      <c r="A28" s="36" t="s">
        <v>27</v>
      </c>
      <c r="B28" s="39">
        <v>340</v>
      </c>
      <c r="C28" s="138">
        <v>2378</v>
      </c>
      <c r="D28" s="88">
        <v>6.5</v>
      </c>
      <c r="E28" s="111">
        <f t="shared" si="0"/>
        <v>45</v>
      </c>
      <c r="F28" s="138">
        <f t="shared" si="1"/>
        <v>15457</v>
      </c>
    </row>
    <row r="29" spans="1:6" x14ac:dyDescent="0.25">
      <c r="A29" s="36" t="s">
        <v>74</v>
      </c>
      <c r="B29" s="39">
        <v>340</v>
      </c>
      <c r="C29" s="138">
        <v>1360</v>
      </c>
      <c r="D29" s="88">
        <v>14.2</v>
      </c>
      <c r="E29" s="111">
        <f t="shared" si="0"/>
        <v>57</v>
      </c>
      <c r="F29" s="138">
        <f t="shared" si="1"/>
        <v>19312</v>
      </c>
    </row>
    <row r="30" spans="1:6" x14ac:dyDescent="0.25">
      <c r="A30" s="36" t="s">
        <v>9</v>
      </c>
      <c r="B30" s="39">
        <v>340</v>
      </c>
      <c r="C30" s="138">
        <v>1153</v>
      </c>
      <c r="D30" s="88">
        <v>7.7</v>
      </c>
      <c r="E30" s="111">
        <f t="shared" si="0"/>
        <v>26</v>
      </c>
      <c r="F30" s="138">
        <f t="shared" si="1"/>
        <v>8878</v>
      </c>
    </row>
    <row r="31" spans="1:6" x14ac:dyDescent="0.25">
      <c r="A31" s="36" t="s">
        <v>16</v>
      </c>
      <c r="B31" s="39">
        <v>340</v>
      </c>
      <c r="C31" s="138">
        <v>820</v>
      </c>
      <c r="D31" s="88">
        <v>13.4</v>
      </c>
      <c r="E31" s="111">
        <f t="shared" si="0"/>
        <v>32</v>
      </c>
      <c r="F31" s="138">
        <f t="shared" si="1"/>
        <v>10988</v>
      </c>
    </row>
    <row r="32" spans="1:6" ht="17.25" customHeight="1" x14ac:dyDescent="0.25">
      <c r="A32" s="36" t="s">
        <v>81</v>
      </c>
      <c r="B32" s="39">
        <v>340</v>
      </c>
      <c r="C32" s="138">
        <v>684</v>
      </c>
      <c r="D32" s="88">
        <v>16</v>
      </c>
      <c r="E32" s="111">
        <f t="shared" si="0"/>
        <v>32</v>
      </c>
      <c r="F32" s="138">
        <f t="shared" si="1"/>
        <v>10944</v>
      </c>
    </row>
    <row r="33" spans="1:6" s="37" customFormat="1" ht="18.75" customHeight="1" x14ac:dyDescent="0.2">
      <c r="A33" s="89" t="s">
        <v>6</v>
      </c>
      <c r="B33" s="42"/>
      <c r="C33" s="139">
        <f>SUM(C15:C32)</f>
        <v>17713</v>
      </c>
      <c r="D33" s="123">
        <f>F33/C33</f>
        <v>12.366510472534296</v>
      </c>
      <c r="E33" s="103">
        <f>SUM(E15:E32)</f>
        <v>643</v>
      </c>
      <c r="F33" s="139">
        <f>SUM(F15:F32)</f>
        <v>219048</v>
      </c>
    </row>
    <row r="34" spans="1:6" s="37" customFormat="1" ht="18.75" customHeight="1" x14ac:dyDescent="0.25">
      <c r="A34" s="16" t="s">
        <v>186</v>
      </c>
      <c r="B34" s="7"/>
      <c r="C34" s="111"/>
      <c r="D34" s="138"/>
      <c r="E34" s="138"/>
      <c r="F34" s="138"/>
    </row>
    <row r="35" spans="1:6" s="37" customFormat="1" x14ac:dyDescent="0.25">
      <c r="A35" s="17" t="s">
        <v>141</v>
      </c>
      <c r="B35" s="7"/>
      <c r="C35" s="111">
        <f>C36+C37+C44+C52+C53+C54+C55+C56</f>
        <v>121310</v>
      </c>
      <c r="D35" s="138"/>
      <c r="E35" s="138"/>
      <c r="F35" s="138"/>
    </row>
    <row r="36" spans="1:6" s="37" customFormat="1" x14ac:dyDescent="0.25">
      <c r="A36" s="17" t="s">
        <v>180</v>
      </c>
      <c r="B36" s="7"/>
      <c r="C36" s="111"/>
      <c r="D36" s="138"/>
      <c r="E36" s="138"/>
      <c r="F36" s="138"/>
    </row>
    <row r="37" spans="1:6" s="37" customFormat="1" ht="30" x14ac:dyDescent="0.25">
      <c r="A37" s="17" t="s">
        <v>181</v>
      </c>
      <c r="B37" s="90"/>
      <c r="C37" s="133">
        <f>C38+C39+C40+C42</f>
        <v>0</v>
      </c>
      <c r="D37" s="138"/>
      <c r="E37" s="138"/>
      <c r="F37" s="138"/>
    </row>
    <row r="38" spans="1:6" s="37" customFormat="1" ht="30" x14ac:dyDescent="0.25">
      <c r="A38" s="17" t="s">
        <v>182</v>
      </c>
      <c r="B38" s="90"/>
      <c r="C38" s="133"/>
      <c r="D38" s="138"/>
      <c r="E38" s="138"/>
      <c r="F38" s="138"/>
    </row>
    <row r="39" spans="1:6" s="37" customFormat="1" ht="30" x14ac:dyDescent="0.25">
      <c r="A39" s="17" t="s">
        <v>183</v>
      </c>
      <c r="B39" s="90"/>
      <c r="C39" s="133"/>
      <c r="D39" s="138"/>
      <c r="E39" s="138"/>
      <c r="F39" s="138"/>
    </row>
    <row r="40" spans="1:6" s="37" customFormat="1" ht="45" x14ac:dyDescent="0.25">
      <c r="A40" s="17" t="s">
        <v>250</v>
      </c>
      <c r="B40" s="90"/>
      <c r="C40" s="133"/>
      <c r="D40" s="138"/>
      <c r="E40" s="138"/>
      <c r="F40" s="138"/>
    </row>
    <row r="41" spans="1:6" s="37" customFormat="1" x14ac:dyDescent="0.25">
      <c r="A41" s="220" t="s">
        <v>251</v>
      </c>
      <c r="B41" s="90"/>
      <c r="C41" s="133"/>
      <c r="D41" s="138"/>
      <c r="E41" s="138"/>
      <c r="F41" s="138"/>
    </row>
    <row r="42" spans="1:6" s="37" customFormat="1" ht="31.5" customHeight="1" x14ac:dyDescent="0.25">
      <c r="A42" s="17" t="s">
        <v>252</v>
      </c>
      <c r="B42" s="90"/>
      <c r="C42" s="133"/>
      <c r="D42" s="138"/>
      <c r="E42" s="138"/>
      <c r="F42" s="138"/>
    </row>
    <row r="43" spans="1:6" s="37" customFormat="1" x14ac:dyDescent="0.25">
      <c r="A43" s="220" t="s">
        <v>251</v>
      </c>
      <c r="B43" s="90"/>
      <c r="C43" s="133"/>
      <c r="D43" s="138"/>
      <c r="E43" s="138"/>
      <c r="F43" s="138"/>
    </row>
    <row r="44" spans="1:6" s="37" customFormat="1" ht="28.5" customHeight="1" x14ac:dyDescent="0.25">
      <c r="A44" s="17" t="s">
        <v>219</v>
      </c>
      <c r="B44" s="90"/>
      <c r="C44" s="133">
        <f>C45+C46+C48+C50</f>
        <v>0</v>
      </c>
      <c r="D44" s="138"/>
      <c r="E44" s="138"/>
      <c r="F44" s="138"/>
    </row>
    <row r="45" spans="1:6" s="37" customFormat="1" ht="30" x14ac:dyDescent="0.25">
      <c r="A45" s="17" t="s">
        <v>220</v>
      </c>
      <c r="B45" s="90"/>
      <c r="C45" s="133"/>
      <c r="D45" s="138"/>
      <c r="E45" s="138"/>
      <c r="F45" s="138"/>
    </row>
    <row r="46" spans="1:6" s="37" customFormat="1" ht="60" x14ac:dyDescent="0.25">
      <c r="A46" s="17" t="s">
        <v>253</v>
      </c>
      <c r="B46" s="90"/>
      <c r="C46" s="133"/>
      <c r="D46" s="138"/>
      <c r="E46" s="138"/>
      <c r="F46" s="138"/>
    </row>
    <row r="47" spans="1:6" s="37" customFormat="1" x14ac:dyDescent="0.25">
      <c r="A47" s="220" t="s">
        <v>251</v>
      </c>
      <c r="B47" s="90"/>
      <c r="C47" s="133"/>
      <c r="D47" s="138"/>
      <c r="E47" s="138"/>
      <c r="F47" s="138"/>
    </row>
    <row r="48" spans="1:6" s="37" customFormat="1" ht="45" x14ac:dyDescent="0.25">
      <c r="A48" s="17" t="s">
        <v>254</v>
      </c>
      <c r="B48" s="90"/>
      <c r="C48" s="133"/>
      <c r="D48" s="138"/>
      <c r="E48" s="138"/>
      <c r="F48" s="138"/>
    </row>
    <row r="49" spans="1:6" s="37" customFormat="1" x14ac:dyDescent="0.25">
      <c r="A49" s="220" t="s">
        <v>251</v>
      </c>
      <c r="B49" s="90"/>
      <c r="C49" s="133"/>
      <c r="D49" s="138"/>
      <c r="E49" s="138"/>
      <c r="F49" s="138"/>
    </row>
    <row r="50" spans="1:6" s="37" customFormat="1" ht="30" x14ac:dyDescent="0.25">
      <c r="A50" s="17" t="s">
        <v>221</v>
      </c>
      <c r="B50" s="90"/>
      <c r="C50" s="133"/>
      <c r="D50" s="138"/>
      <c r="E50" s="138"/>
      <c r="F50" s="138"/>
    </row>
    <row r="51" spans="1:6" s="37" customFormat="1" x14ac:dyDescent="0.25">
      <c r="A51" s="220" t="s">
        <v>251</v>
      </c>
      <c r="B51" s="90"/>
      <c r="C51" s="133"/>
      <c r="D51" s="138"/>
      <c r="E51" s="138"/>
      <c r="F51" s="138"/>
    </row>
    <row r="52" spans="1:6" s="37" customFormat="1" ht="45" x14ac:dyDescent="0.25">
      <c r="A52" s="17" t="s">
        <v>222</v>
      </c>
      <c r="B52" s="90"/>
      <c r="C52" s="133">
        <v>2000</v>
      </c>
      <c r="D52" s="138"/>
      <c r="E52" s="138"/>
      <c r="F52" s="138"/>
    </row>
    <row r="53" spans="1:6" s="37" customFormat="1" ht="30" x14ac:dyDescent="0.25">
      <c r="A53" s="17" t="s">
        <v>223</v>
      </c>
      <c r="B53" s="90"/>
      <c r="C53" s="133"/>
      <c r="D53" s="138"/>
      <c r="E53" s="138"/>
      <c r="F53" s="138"/>
    </row>
    <row r="54" spans="1:6" s="37" customFormat="1" ht="30" x14ac:dyDescent="0.25">
      <c r="A54" s="17" t="s">
        <v>224</v>
      </c>
      <c r="B54" s="90"/>
      <c r="C54" s="133"/>
      <c r="D54" s="138"/>
      <c r="E54" s="138"/>
      <c r="F54" s="138"/>
    </row>
    <row r="55" spans="1:6" s="37" customFormat="1" x14ac:dyDescent="0.25">
      <c r="A55" s="17" t="s">
        <v>225</v>
      </c>
      <c r="B55" s="90"/>
      <c r="C55" s="111">
        <v>119310</v>
      </c>
      <c r="D55" s="138"/>
      <c r="E55" s="138"/>
      <c r="F55" s="138"/>
    </row>
    <row r="56" spans="1:6" s="37" customFormat="1" x14ac:dyDescent="0.25">
      <c r="A56" s="17" t="s">
        <v>259</v>
      </c>
      <c r="B56" s="90"/>
      <c r="C56" s="111"/>
      <c r="D56" s="138"/>
      <c r="E56" s="138"/>
      <c r="F56" s="138"/>
    </row>
    <row r="57" spans="1:6" s="37" customFormat="1" x14ac:dyDescent="0.25">
      <c r="A57" s="191" t="s">
        <v>270</v>
      </c>
      <c r="B57" s="90"/>
      <c r="C57" s="111"/>
      <c r="D57" s="138"/>
      <c r="E57" s="138"/>
      <c r="F57" s="138"/>
    </row>
    <row r="58" spans="1:6" s="37" customFormat="1" x14ac:dyDescent="0.25">
      <c r="A58" s="25" t="s">
        <v>139</v>
      </c>
      <c r="B58" s="7"/>
      <c r="C58" s="111"/>
      <c r="D58" s="138"/>
      <c r="E58" s="138"/>
      <c r="F58" s="138"/>
    </row>
    <row r="59" spans="1:6" s="37" customFormat="1" x14ac:dyDescent="0.25">
      <c r="A59" s="191" t="s">
        <v>179</v>
      </c>
      <c r="B59" s="7"/>
      <c r="C59" s="111"/>
      <c r="D59" s="138"/>
      <c r="E59" s="138"/>
      <c r="F59" s="138"/>
    </row>
    <row r="60" spans="1:6" s="37" customFormat="1" ht="30" x14ac:dyDescent="0.25">
      <c r="A60" s="25" t="s">
        <v>140</v>
      </c>
      <c r="B60" s="7"/>
      <c r="C60" s="111">
        <v>13000</v>
      </c>
      <c r="D60" s="138"/>
      <c r="E60" s="138"/>
      <c r="F60" s="138"/>
    </row>
    <row r="61" spans="1:6" s="37" customFormat="1" ht="30" x14ac:dyDescent="0.25">
      <c r="A61" s="192" t="s">
        <v>197</v>
      </c>
      <c r="B61" s="7"/>
      <c r="C61" s="111"/>
      <c r="D61" s="138"/>
      <c r="E61" s="138"/>
      <c r="F61" s="138"/>
    </row>
    <row r="62" spans="1:6" s="37" customFormat="1" x14ac:dyDescent="0.25">
      <c r="A62" s="232" t="s">
        <v>256</v>
      </c>
      <c r="B62" s="7"/>
      <c r="C62" s="111">
        <v>13000</v>
      </c>
      <c r="D62" s="138"/>
      <c r="E62" s="138"/>
      <c r="F62" s="138"/>
    </row>
    <row r="63" spans="1:6" s="37" customFormat="1" x14ac:dyDescent="0.25">
      <c r="A63" s="18" t="s">
        <v>185</v>
      </c>
      <c r="B63" s="7"/>
      <c r="C63" s="103">
        <f>C35+ROUND(C58*3.2,0)+C60</f>
        <v>134310</v>
      </c>
      <c r="D63" s="138"/>
      <c r="E63" s="138"/>
      <c r="F63" s="138"/>
    </row>
    <row r="64" spans="1:6" s="37" customFormat="1" ht="18" customHeight="1" x14ac:dyDescent="0.25">
      <c r="A64" s="195" t="s">
        <v>142</v>
      </c>
      <c r="B64" s="42"/>
      <c r="C64" s="138"/>
      <c r="D64" s="138"/>
      <c r="E64" s="138"/>
      <c r="F64" s="138"/>
    </row>
    <row r="65" spans="1:6" s="37" customFormat="1" x14ac:dyDescent="0.25">
      <c r="A65" s="194" t="s">
        <v>36</v>
      </c>
      <c r="B65" s="42"/>
      <c r="C65" s="138">
        <v>24000</v>
      </c>
      <c r="D65" s="138"/>
      <c r="E65" s="138"/>
      <c r="F65" s="138"/>
    </row>
    <row r="66" spans="1:6" s="37" customFormat="1" x14ac:dyDescent="0.25">
      <c r="A66" s="256" t="s">
        <v>19</v>
      </c>
      <c r="B66" s="42"/>
      <c r="C66" s="138">
        <v>2500</v>
      </c>
      <c r="D66" s="138"/>
      <c r="E66" s="138"/>
      <c r="F66" s="138"/>
    </row>
    <row r="67" spans="1:6" s="37" customFormat="1" x14ac:dyDescent="0.25">
      <c r="A67" s="194" t="s">
        <v>83</v>
      </c>
      <c r="B67" s="42"/>
      <c r="C67" s="138">
        <v>90</v>
      </c>
      <c r="D67" s="138"/>
      <c r="E67" s="138"/>
      <c r="F67" s="138"/>
    </row>
    <row r="68" spans="1:6" s="37" customFormat="1" x14ac:dyDescent="0.25">
      <c r="A68" s="194" t="s">
        <v>21</v>
      </c>
      <c r="B68" s="42"/>
      <c r="C68" s="138">
        <v>1000</v>
      </c>
      <c r="D68" s="138"/>
      <c r="E68" s="138"/>
      <c r="F68" s="138"/>
    </row>
    <row r="69" spans="1:6" s="37" customFormat="1" ht="30" x14ac:dyDescent="0.25">
      <c r="A69" s="194" t="s">
        <v>202</v>
      </c>
      <c r="B69" s="42"/>
      <c r="C69" s="138">
        <v>200</v>
      </c>
      <c r="D69" s="138"/>
      <c r="E69" s="138"/>
      <c r="F69" s="138"/>
    </row>
    <row r="70" spans="1:6" s="37" customFormat="1" x14ac:dyDescent="0.25">
      <c r="A70" s="194" t="s">
        <v>38</v>
      </c>
      <c r="B70" s="42"/>
      <c r="C70" s="138">
        <v>2100</v>
      </c>
      <c r="D70" s="138"/>
      <c r="E70" s="138"/>
      <c r="F70" s="138"/>
    </row>
    <row r="71" spans="1:6" s="37" customFormat="1" x14ac:dyDescent="0.25">
      <c r="A71" s="194" t="s">
        <v>144</v>
      </c>
      <c r="B71" s="42"/>
      <c r="C71" s="138">
        <v>167</v>
      </c>
      <c r="D71" s="138"/>
      <c r="E71" s="138"/>
      <c r="F71" s="138"/>
    </row>
    <row r="72" spans="1:6" s="37" customFormat="1" x14ac:dyDescent="0.25">
      <c r="A72" s="194" t="s">
        <v>98</v>
      </c>
      <c r="B72" s="42"/>
      <c r="C72" s="138">
        <v>200</v>
      </c>
      <c r="D72" s="138"/>
      <c r="E72" s="138"/>
      <c r="F72" s="138"/>
    </row>
    <row r="73" spans="1:6" s="37" customFormat="1" x14ac:dyDescent="0.25">
      <c r="A73" s="194" t="s">
        <v>82</v>
      </c>
      <c r="B73" s="42"/>
      <c r="C73" s="138">
        <v>1550</v>
      </c>
      <c r="D73" s="138"/>
      <c r="E73" s="138"/>
      <c r="F73" s="138"/>
    </row>
    <row r="74" spans="1:6" s="37" customFormat="1" x14ac:dyDescent="0.25">
      <c r="A74" s="194" t="s">
        <v>68</v>
      </c>
      <c r="B74" s="42"/>
      <c r="C74" s="138">
        <v>634</v>
      </c>
      <c r="D74" s="138"/>
      <c r="E74" s="138"/>
      <c r="F74" s="138"/>
    </row>
    <row r="75" spans="1:6" s="37" customFormat="1" ht="30" x14ac:dyDescent="0.25">
      <c r="A75" s="194" t="s">
        <v>207</v>
      </c>
      <c r="B75" s="42"/>
      <c r="C75" s="138">
        <v>400</v>
      </c>
      <c r="D75" s="138"/>
      <c r="E75" s="138"/>
      <c r="F75" s="138"/>
    </row>
    <row r="76" spans="1:6" s="37" customFormat="1" x14ac:dyDescent="0.25">
      <c r="A76" s="194" t="s">
        <v>20</v>
      </c>
      <c r="B76" s="42"/>
      <c r="C76" s="138">
        <v>6000</v>
      </c>
      <c r="D76" s="138"/>
      <c r="E76" s="138"/>
      <c r="F76" s="138"/>
    </row>
    <row r="77" spans="1:6" s="37" customFormat="1" x14ac:dyDescent="0.25">
      <c r="A77" s="194" t="s">
        <v>18</v>
      </c>
      <c r="B77" s="42"/>
      <c r="C77" s="138">
        <v>430</v>
      </c>
      <c r="D77" s="138"/>
      <c r="E77" s="138"/>
      <c r="F77" s="138"/>
    </row>
    <row r="78" spans="1:6" s="37" customFormat="1" ht="17.25" customHeight="1" x14ac:dyDescent="0.25">
      <c r="A78" s="194" t="s">
        <v>200</v>
      </c>
      <c r="B78" s="42"/>
      <c r="C78" s="138">
        <v>370</v>
      </c>
      <c r="D78" s="138"/>
      <c r="E78" s="138"/>
      <c r="F78" s="138"/>
    </row>
    <row r="79" spans="1:6" s="37" customFormat="1" x14ac:dyDescent="0.25">
      <c r="A79" s="194" t="s">
        <v>62</v>
      </c>
      <c r="B79" s="42"/>
      <c r="C79" s="138">
        <v>100</v>
      </c>
      <c r="D79" s="138"/>
      <c r="E79" s="138"/>
      <c r="F79" s="138"/>
    </row>
    <row r="80" spans="1:6" s="37" customFormat="1" x14ac:dyDescent="0.25">
      <c r="A80" s="194" t="s">
        <v>201</v>
      </c>
      <c r="B80" s="42"/>
      <c r="C80" s="138">
        <v>634</v>
      </c>
      <c r="D80" s="138"/>
      <c r="E80" s="138"/>
      <c r="F80" s="138"/>
    </row>
    <row r="81" spans="1:6" s="37" customFormat="1" x14ac:dyDescent="0.25">
      <c r="A81" s="194" t="s">
        <v>39</v>
      </c>
      <c r="B81" s="42"/>
      <c r="C81" s="138">
        <v>4300</v>
      </c>
      <c r="D81" s="138"/>
      <c r="E81" s="138"/>
      <c r="F81" s="138"/>
    </row>
    <row r="82" spans="1:6" s="37" customFormat="1" x14ac:dyDescent="0.25">
      <c r="A82" s="194" t="s">
        <v>274</v>
      </c>
      <c r="B82" s="42"/>
      <c r="C82" s="138"/>
      <c r="D82" s="138"/>
      <c r="E82" s="138"/>
      <c r="F82" s="138"/>
    </row>
    <row r="83" spans="1:6" s="37" customFormat="1" x14ac:dyDescent="0.25">
      <c r="A83" s="194" t="s">
        <v>275</v>
      </c>
      <c r="B83" s="42"/>
      <c r="C83" s="138"/>
      <c r="D83" s="138"/>
      <c r="E83" s="138"/>
      <c r="F83" s="138"/>
    </row>
    <row r="84" spans="1:6" s="37" customFormat="1" ht="18.75" customHeight="1" x14ac:dyDescent="0.25">
      <c r="A84" s="153" t="s">
        <v>8</v>
      </c>
      <c r="B84" s="90"/>
      <c r="C84" s="138"/>
      <c r="D84" s="138"/>
      <c r="E84" s="138"/>
      <c r="F84" s="138"/>
    </row>
    <row r="85" spans="1:6" s="37" customFormat="1" ht="18.75" customHeight="1" x14ac:dyDescent="0.25">
      <c r="A85" s="156" t="s">
        <v>164</v>
      </c>
      <c r="B85" s="90"/>
      <c r="C85" s="138"/>
      <c r="D85" s="138"/>
      <c r="E85" s="138"/>
      <c r="F85" s="138"/>
    </row>
    <row r="86" spans="1:6" s="37" customFormat="1" x14ac:dyDescent="0.25">
      <c r="A86" s="67" t="s">
        <v>27</v>
      </c>
      <c r="B86" s="90">
        <v>340</v>
      </c>
      <c r="C86" s="138">
        <v>100</v>
      </c>
      <c r="D86" s="257">
        <v>3.2</v>
      </c>
      <c r="E86" s="111">
        <f t="shared" ref="E86:E94" si="2">ROUND(F86/B86,0)</f>
        <v>1</v>
      </c>
      <c r="F86" s="138">
        <f t="shared" ref="F86:F94" si="3">ROUND(C86*D86,0)</f>
        <v>320</v>
      </c>
    </row>
    <row r="87" spans="1:6" s="37" customFormat="1" x14ac:dyDescent="0.25">
      <c r="A87" s="67" t="s">
        <v>9</v>
      </c>
      <c r="B87" s="90">
        <v>340</v>
      </c>
      <c r="C87" s="138">
        <v>120</v>
      </c>
      <c r="D87" s="257">
        <v>6</v>
      </c>
      <c r="E87" s="111">
        <f t="shared" si="2"/>
        <v>2</v>
      </c>
      <c r="F87" s="138">
        <f t="shared" si="3"/>
        <v>720</v>
      </c>
    </row>
    <row r="88" spans="1:6" s="37" customFormat="1" x14ac:dyDescent="0.25">
      <c r="A88" s="67" t="s">
        <v>43</v>
      </c>
      <c r="B88" s="90">
        <v>340</v>
      </c>
      <c r="C88" s="138">
        <v>110</v>
      </c>
      <c r="D88" s="257">
        <v>12</v>
      </c>
      <c r="E88" s="111">
        <f t="shared" si="2"/>
        <v>4</v>
      </c>
      <c r="F88" s="138">
        <f t="shared" si="3"/>
        <v>1320</v>
      </c>
    </row>
    <row r="89" spans="1:6" s="37" customFormat="1" x14ac:dyDescent="0.25">
      <c r="A89" s="67" t="s">
        <v>44</v>
      </c>
      <c r="B89" s="90">
        <v>340</v>
      </c>
      <c r="C89" s="138">
        <v>95</v>
      </c>
      <c r="D89" s="257">
        <v>9.5</v>
      </c>
      <c r="E89" s="111">
        <f t="shared" si="2"/>
        <v>3</v>
      </c>
      <c r="F89" s="138">
        <f t="shared" si="3"/>
        <v>903</v>
      </c>
    </row>
    <row r="90" spans="1:6" s="37" customFormat="1" x14ac:dyDescent="0.25">
      <c r="A90" s="67" t="s">
        <v>74</v>
      </c>
      <c r="B90" s="90">
        <v>340</v>
      </c>
      <c r="C90" s="138">
        <v>25</v>
      </c>
      <c r="D90" s="257">
        <v>12</v>
      </c>
      <c r="E90" s="111">
        <f t="shared" si="2"/>
        <v>1</v>
      </c>
      <c r="F90" s="138">
        <f t="shared" si="3"/>
        <v>300</v>
      </c>
    </row>
    <row r="91" spans="1:6" s="37" customFormat="1" x14ac:dyDescent="0.25">
      <c r="A91" s="67" t="s">
        <v>53</v>
      </c>
      <c r="B91" s="90">
        <v>340</v>
      </c>
      <c r="C91" s="138">
        <v>262</v>
      </c>
      <c r="D91" s="257">
        <v>5</v>
      </c>
      <c r="E91" s="111">
        <f t="shared" si="2"/>
        <v>4</v>
      </c>
      <c r="F91" s="138">
        <f t="shared" si="3"/>
        <v>1310</v>
      </c>
    </row>
    <row r="92" spans="1:6" s="37" customFormat="1" x14ac:dyDescent="0.25">
      <c r="A92" s="67" t="s">
        <v>14</v>
      </c>
      <c r="B92" s="90">
        <v>340</v>
      </c>
      <c r="C92" s="138">
        <v>62</v>
      </c>
      <c r="D92" s="258">
        <v>9</v>
      </c>
      <c r="E92" s="111">
        <f t="shared" si="2"/>
        <v>2</v>
      </c>
      <c r="F92" s="138">
        <f t="shared" si="3"/>
        <v>558</v>
      </c>
    </row>
    <row r="93" spans="1:6" s="37" customFormat="1" x14ac:dyDescent="0.25">
      <c r="A93" s="67" t="s">
        <v>37</v>
      </c>
      <c r="B93" s="90">
        <v>340</v>
      </c>
      <c r="C93" s="138">
        <v>60</v>
      </c>
      <c r="D93" s="258">
        <v>10</v>
      </c>
      <c r="E93" s="111">
        <f t="shared" si="2"/>
        <v>2</v>
      </c>
      <c r="F93" s="138">
        <f t="shared" si="3"/>
        <v>600</v>
      </c>
    </row>
    <row r="94" spans="1:6" s="37" customFormat="1" x14ac:dyDescent="0.25">
      <c r="A94" s="67" t="s">
        <v>81</v>
      </c>
      <c r="B94" s="90">
        <v>340</v>
      </c>
      <c r="C94" s="138">
        <v>38</v>
      </c>
      <c r="D94" s="258">
        <v>9</v>
      </c>
      <c r="E94" s="111">
        <f t="shared" si="2"/>
        <v>1</v>
      </c>
      <c r="F94" s="138">
        <f t="shared" si="3"/>
        <v>342</v>
      </c>
    </row>
    <row r="95" spans="1:6" s="346" customFormat="1" ht="17.25" customHeight="1" x14ac:dyDescent="0.25">
      <c r="A95" s="259" t="s">
        <v>10</v>
      </c>
      <c r="B95" s="260"/>
      <c r="C95" s="261">
        <f>SUM(C86:C94)</f>
        <v>872</v>
      </c>
      <c r="D95" s="262">
        <f>F95/C95</f>
        <v>7.3084862385321099</v>
      </c>
      <c r="E95" s="261">
        <f>SUM(E86:E94)</f>
        <v>20</v>
      </c>
      <c r="F95" s="261">
        <f>SUM(F86:F94)</f>
        <v>6373</v>
      </c>
    </row>
    <row r="96" spans="1:6" s="37" customFormat="1" ht="18" customHeight="1" x14ac:dyDescent="0.25">
      <c r="A96" s="156" t="s">
        <v>97</v>
      </c>
      <c r="B96" s="90"/>
      <c r="C96" s="138"/>
      <c r="D96" s="258"/>
      <c r="E96" s="111"/>
      <c r="F96" s="138"/>
    </row>
    <row r="97" spans="1:6" s="37" customFormat="1" ht="18" customHeight="1" x14ac:dyDescent="0.25">
      <c r="A97" s="155" t="s">
        <v>165</v>
      </c>
      <c r="B97" s="90">
        <v>240</v>
      </c>
      <c r="C97" s="138">
        <v>862</v>
      </c>
      <c r="D97" s="258">
        <v>8</v>
      </c>
      <c r="E97" s="111">
        <f>ROUND(F97/B97,0)</f>
        <v>29</v>
      </c>
      <c r="F97" s="138">
        <f>ROUND(C97*D97,0)</f>
        <v>6896</v>
      </c>
    </row>
    <row r="98" spans="1:6" s="37" customFormat="1" ht="18" customHeight="1" x14ac:dyDescent="0.25">
      <c r="A98" s="155" t="s">
        <v>13</v>
      </c>
      <c r="B98" s="90">
        <v>240</v>
      </c>
      <c r="C98" s="138">
        <v>0</v>
      </c>
      <c r="D98" s="258">
        <v>3</v>
      </c>
      <c r="E98" s="111">
        <f>ROUND(F98/B98,0)</f>
        <v>0</v>
      </c>
      <c r="F98" s="138">
        <f>ROUND(C98*D98,0)</f>
        <v>0</v>
      </c>
    </row>
    <row r="99" spans="1:6" s="37" customFormat="1" ht="18" customHeight="1" x14ac:dyDescent="0.25">
      <c r="A99" s="91" t="s">
        <v>166</v>
      </c>
      <c r="B99" s="263"/>
      <c r="C99" s="140">
        <f>C97+C98</f>
        <v>862</v>
      </c>
      <c r="D99" s="125">
        <f>F99/C99</f>
        <v>8</v>
      </c>
      <c r="E99" s="140">
        <f>E97+E98</f>
        <v>29</v>
      </c>
      <c r="F99" s="140">
        <f>F97+F98</f>
        <v>6896</v>
      </c>
    </row>
    <row r="100" spans="1:6" ht="21" customHeight="1" x14ac:dyDescent="0.25">
      <c r="A100" s="23" t="s">
        <v>136</v>
      </c>
      <c r="B100" s="60"/>
      <c r="C100" s="139">
        <f>C95+C99</f>
        <v>1734</v>
      </c>
      <c r="D100" s="123">
        <f>F100/C100</f>
        <v>7.6522491349480966</v>
      </c>
      <c r="E100" s="139">
        <f>E95+E99</f>
        <v>49</v>
      </c>
      <c r="F100" s="139">
        <f>F95+F99</f>
        <v>13269</v>
      </c>
    </row>
    <row r="101" spans="1:6" ht="31.5" customHeight="1" x14ac:dyDescent="0.25">
      <c r="A101" s="201" t="s">
        <v>213</v>
      </c>
      <c r="B101" s="60"/>
      <c r="C101" s="264">
        <v>4015</v>
      </c>
      <c r="D101" s="123"/>
      <c r="E101" s="139"/>
      <c r="F101" s="139"/>
    </row>
    <row r="102" spans="1:6" ht="30" customHeight="1" x14ac:dyDescent="0.25">
      <c r="A102" s="201" t="s">
        <v>214</v>
      </c>
      <c r="B102" s="60"/>
      <c r="C102" s="264">
        <v>9517</v>
      </c>
      <c r="D102" s="123"/>
      <c r="E102" s="139"/>
      <c r="F102" s="139"/>
    </row>
    <row r="103" spans="1:6" ht="21" customHeight="1" thickBot="1" x14ac:dyDescent="0.3">
      <c r="A103" s="172" t="s">
        <v>174</v>
      </c>
      <c r="B103" s="42"/>
      <c r="C103" s="264">
        <v>24500</v>
      </c>
      <c r="D103" s="151"/>
      <c r="E103" s="81"/>
      <c r="F103" s="81"/>
    </row>
    <row r="104" spans="1:6" s="76" customFormat="1" ht="19.5" customHeight="1" thickBot="1" x14ac:dyDescent="0.3">
      <c r="A104" s="92" t="s">
        <v>11</v>
      </c>
      <c r="B104" s="93"/>
      <c r="C104" s="94"/>
      <c r="D104" s="94"/>
      <c r="E104" s="94"/>
      <c r="F104" s="94"/>
    </row>
    <row r="105" spans="1:6" hidden="1" x14ac:dyDescent="0.25">
      <c r="A105" s="265"/>
      <c r="B105" s="266"/>
      <c r="C105" s="138"/>
      <c r="D105" s="138"/>
      <c r="E105" s="138"/>
      <c r="F105" s="138"/>
    </row>
    <row r="106" spans="1:6" ht="21" hidden="1" customHeight="1" x14ac:dyDescent="0.25">
      <c r="A106" s="69" t="s">
        <v>101</v>
      </c>
      <c r="B106" s="39"/>
      <c r="C106" s="138"/>
      <c r="D106" s="138"/>
      <c r="E106" s="138"/>
      <c r="F106" s="138"/>
    </row>
    <row r="107" spans="1:6" ht="18" hidden="1" customHeight="1" x14ac:dyDescent="0.25">
      <c r="A107" s="52" t="s">
        <v>5</v>
      </c>
      <c r="B107" s="39"/>
      <c r="C107" s="138"/>
      <c r="D107" s="138"/>
      <c r="E107" s="138"/>
      <c r="F107" s="138"/>
    </row>
    <row r="108" spans="1:6" ht="18.75" hidden="1" customHeight="1" x14ac:dyDescent="0.25">
      <c r="A108" s="36" t="s">
        <v>25</v>
      </c>
      <c r="B108" s="39">
        <v>340</v>
      </c>
      <c r="C108" s="138">
        <v>2372</v>
      </c>
      <c r="D108" s="257">
        <v>7.5</v>
      </c>
      <c r="E108" s="111">
        <f t="shared" ref="E108:E115" si="4">ROUND(F108/B108,0)</f>
        <v>52</v>
      </c>
      <c r="F108" s="138">
        <f t="shared" ref="F108:F115" si="5">ROUND(C108*D108,0)</f>
        <v>17790</v>
      </c>
    </row>
    <row r="109" spans="1:6" ht="28.5" hidden="1" customHeight="1" x14ac:dyDescent="0.25">
      <c r="A109" s="38" t="s">
        <v>135</v>
      </c>
      <c r="B109" s="39">
        <v>340</v>
      </c>
      <c r="C109" s="138">
        <v>2086</v>
      </c>
      <c r="D109" s="257">
        <v>7.7</v>
      </c>
      <c r="E109" s="111">
        <f t="shared" si="4"/>
        <v>47</v>
      </c>
      <c r="F109" s="138">
        <f t="shared" si="5"/>
        <v>16062</v>
      </c>
    </row>
    <row r="110" spans="1:6" ht="17.25" hidden="1" customHeight="1" x14ac:dyDescent="0.25">
      <c r="A110" s="36" t="s">
        <v>13</v>
      </c>
      <c r="B110" s="39">
        <v>340</v>
      </c>
      <c r="C110" s="138">
        <v>1797</v>
      </c>
      <c r="D110" s="88">
        <v>10</v>
      </c>
      <c r="E110" s="111">
        <f t="shared" si="4"/>
        <v>53</v>
      </c>
      <c r="F110" s="138">
        <f t="shared" si="5"/>
        <v>17970</v>
      </c>
    </row>
    <row r="111" spans="1:6" hidden="1" x14ac:dyDescent="0.25">
      <c r="A111" s="36" t="s">
        <v>74</v>
      </c>
      <c r="B111" s="39">
        <v>340</v>
      </c>
      <c r="C111" s="138">
        <v>3692</v>
      </c>
      <c r="D111" s="88">
        <v>11</v>
      </c>
      <c r="E111" s="111">
        <f t="shared" si="4"/>
        <v>119</v>
      </c>
      <c r="F111" s="138">
        <f t="shared" si="5"/>
        <v>40612</v>
      </c>
    </row>
    <row r="112" spans="1:6" ht="18" hidden="1" customHeight="1" x14ac:dyDescent="0.25">
      <c r="A112" s="36" t="s">
        <v>84</v>
      </c>
      <c r="B112" s="39">
        <v>340</v>
      </c>
      <c r="C112" s="138">
        <v>2519</v>
      </c>
      <c r="D112" s="88">
        <v>10.5</v>
      </c>
      <c r="E112" s="111">
        <f t="shared" si="4"/>
        <v>78</v>
      </c>
      <c r="F112" s="138">
        <f t="shared" si="5"/>
        <v>26450</v>
      </c>
    </row>
    <row r="113" spans="1:6" hidden="1" x14ac:dyDescent="0.25">
      <c r="A113" s="36" t="s">
        <v>75</v>
      </c>
      <c r="B113" s="39">
        <v>340</v>
      </c>
      <c r="C113" s="138">
        <v>2827</v>
      </c>
      <c r="D113" s="88">
        <v>10</v>
      </c>
      <c r="E113" s="111">
        <f t="shared" si="4"/>
        <v>83</v>
      </c>
      <c r="F113" s="138">
        <f t="shared" si="5"/>
        <v>28270</v>
      </c>
    </row>
    <row r="114" spans="1:6" hidden="1" x14ac:dyDescent="0.25">
      <c r="A114" s="36" t="s">
        <v>85</v>
      </c>
      <c r="B114" s="39">
        <v>340</v>
      </c>
      <c r="C114" s="138">
        <v>542</v>
      </c>
      <c r="D114" s="88">
        <v>17.5</v>
      </c>
      <c r="E114" s="111">
        <f t="shared" si="4"/>
        <v>28</v>
      </c>
      <c r="F114" s="138">
        <f t="shared" si="5"/>
        <v>9485</v>
      </c>
    </row>
    <row r="115" spans="1:6" hidden="1" x14ac:dyDescent="0.25">
      <c r="A115" s="36" t="s">
        <v>80</v>
      </c>
      <c r="B115" s="39">
        <v>340</v>
      </c>
      <c r="C115" s="138">
        <v>1696</v>
      </c>
      <c r="D115" s="88">
        <v>12</v>
      </c>
      <c r="E115" s="111">
        <f t="shared" si="4"/>
        <v>60</v>
      </c>
      <c r="F115" s="138">
        <f t="shared" si="5"/>
        <v>20352</v>
      </c>
    </row>
    <row r="116" spans="1:6" s="37" customFormat="1" ht="16.5" hidden="1" customHeight="1" x14ac:dyDescent="0.25">
      <c r="A116" s="89" t="s">
        <v>6</v>
      </c>
      <c r="B116" s="39"/>
      <c r="C116" s="139">
        <f>SUM(C108:C115)</f>
        <v>17531</v>
      </c>
      <c r="D116" s="123">
        <f>F116/C116</f>
        <v>10.095887285380183</v>
      </c>
      <c r="E116" s="103">
        <f>SUM(E108:E115)</f>
        <v>520</v>
      </c>
      <c r="F116" s="139">
        <f>SUM(F108:F115)</f>
        <v>176991</v>
      </c>
    </row>
    <row r="117" spans="1:6" s="37" customFormat="1" ht="18.75" hidden="1" customHeight="1" x14ac:dyDescent="0.25">
      <c r="A117" s="16" t="s">
        <v>186</v>
      </c>
      <c r="B117" s="7"/>
      <c r="C117" s="111"/>
      <c r="D117" s="111"/>
      <c r="E117" s="111"/>
      <c r="F117" s="138"/>
    </row>
    <row r="118" spans="1:6" s="37" customFormat="1" ht="18.75" hidden="1" customHeight="1" x14ac:dyDescent="0.25">
      <c r="A118" s="17" t="s">
        <v>141</v>
      </c>
      <c r="B118" s="7"/>
      <c r="C118" s="111">
        <f>C119+C120+C127+C135+C136+C137+C138+C139</f>
        <v>14330</v>
      </c>
      <c r="D118" s="111"/>
      <c r="E118" s="111"/>
      <c r="F118" s="138"/>
    </row>
    <row r="119" spans="1:6" s="37" customFormat="1" hidden="1" x14ac:dyDescent="0.25">
      <c r="A119" s="17" t="s">
        <v>180</v>
      </c>
      <c r="B119" s="7"/>
      <c r="C119" s="111"/>
      <c r="D119" s="111"/>
      <c r="E119" s="111"/>
      <c r="F119" s="138"/>
    </row>
    <row r="120" spans="1:6" s="37" customFormat="1" ht="30" hidden="1" x14ac:dyDescent="0.25">
      <c r="A120" s="17" t="s">
        <v>181</v>
      </c>
      <c r="B120" s="90"/>
      <c r="C120" s="133">
        <f>C121+C122+C123+C125</f>
        <v>0</v>
      </c>
      <c r="D120" s="111"/>
      <c r="E120" s="111"/>
      <c r="F120" s="138"/>
    </row>
    <row r="121" spans="1:6" s="37" customFormat="1" ht="30" hidden="1" x14ac:dyDescent="0.25">
      <c r="A121" s="17" t="s">
        <v>182</v>
      </c>
      <c r="B121" s="90"/>
      <c r="C121" s="133"/>
      <c r="D121" s="111"/>
      <c r="E121" s="111"/>
      <c r="F121" s="138"/>
    </row>
    <row r="122" spans="1:6" s="37" customFormat="1" ht="30" hidden="1" x14ac:dyDescent="0.25">
      <c r="A122" s="17" t="s">
        <v>183</v>
      </c>
      <c r="B122" s="90"/>
      <c r="C122" s="133"/>
      <c r="D122" s="111"/>
      <c r="E122" s="111"/>
      <c r="F122" s="138"/>
    </row>
    <row r="123" spans="1:6" s="37" customFormat="1" ht="45" hidden="1" x14ac:dyDescent="0.25">
      <c r="A123" s="17" t="s">
        <v>250</v>
      </c>
      <c r="B123" s="90"/>
      <c r="C123" s="133"/>
      <c r="D123" s="111"/>
      <c r="E123" s="111"/>
      <c r="F123" s="138"/>
    </row>
    <row r="124" spans="1:6" s="37" customFormat="1" hidden="1" x14ac:dyDescent="0.25">
      <c r="A124" s="220" t="s">
        <v>251</v>
      </c>
      <c r="B124" s="90"/>
      <c r="C124" s="133"/>
      <c r="D124" s="111"/>
      <c r="E124" s="111"/>
      <c r="F124" s="138"/>
    </row>
    <row r="125" spans="1:6" s="37" customFormat="1" ht="30" hidden="1" x14ac:dyDescent="0.25">
      <c r="A125" s="17" t="s">
        <v>252</v>
      </c>
      <c r="B125" s="90"/>
      <c r="C125" s="133"/>
      <c r="D125" s="111"/>
      <c r="E125" s="111"/>
      <c r="F125" s="138"/>
    </row>
    <row r="126" spans="1:6" s="37" customFormat="1" hidden="1" x14ac:dyDescent="0.25">
      <c r="A126" s="220" t="s">
        <v>251</v>
      </c>
      <c r="B126" s="90"/>
      <c r="C126" s="133"/>
      <c r="D126" s="111"/>
      <c r="E126" s="111"/>
      <c r="F126" s="138"/>
    </row>
    <row r="127" spans="1:6" s="37" customFormat="1" ht="34.5" hidden="1" customHeight="1" x14ac:dyDescent="0.25">
      <c r="A127" s="17" t="s">
        <v>219</v>
      </c>
      <c r="B127" s="90"/>
      <c r="C127" s="133">
        <f>C128+C129+C130+C131</f>
        <v>0</v>
      </c>
      <c r="D127" s="111"/>
      <c r="E127" s="111"/>
      <c r="F127" s="138"/>
    </row>
    <row r="128" spans="1:6" s="37" customFormat="1" ht="30" hidden="1" x14ac:dyDescent="0.25">
      <c r="A128" s="17" t="s">
        <v>220</v>
      </c>
      <c r="B128" s="90"/>
      <c r="C128" s="133"/>
      <c r="D128" s="111"/>
      <c r="E128" s="111"/>
      <c r="F128" s="138"/>
    </row>
    <row r="129" spans="1:6" s="37" customFormat="1" ht="60" hidden="1" x14ac:dyDescent="0.25">
      <c r="A129" s="17" t="s">
        <v>253</v>
      </c>
      <c r="B129" s="90"/>
      <c r="C129" s="133"/>
      <c r="D129" s="111"/>
      <c r="E129" s="111"/>
      <c r="F129" s="138"/>
    </row>
    <row r="130" spans="1:6" s="37" customFormat="1" hidden="1" x14ac:dyDescent="0.25">
      <c r="A130" s="220" t="s">
        <v>251</v>
      </c>
      <c r="B130" s="90"/>
      <c r="C130" s="133"/>
      <c r="D130" s="111"/>
      <c r="E130" s="111"/>
      <c r="F130" s="138"/>
    </row>
    <row r="131" spans="1:6" s="37" customFormat="1" ht="45" hidden="1" x14ac:dyDescent="0.25">
      <c r="A131" s="17" t="s">
        <v>254</v>
      </c>
      <c r="B131" s="90"/>
      <c r="C131" s="133"/>
      <c r="D131" s="111"/>
      <c r="E131" s="111"/>
      <c r="F131" s="138"/>
    </row>
    <row r="132" spans="1:6" s="37" customFormat="1" hidden="1" x14ac:dyDescent="0.25">
      <c r="A132" s="220" t="s">
        <v>251</v>
      </c>
      <c r="B132" s="90"/>
      <c r="C132" s="133"/>
      <c r="D132" s="111"/>
      <c r="E132" s="111"/>
      <c r="F132" s="138"/>
    </row>
    <row r="133" spans="1:6" s="37" customFormat="1" ht="30" hidden="1" x14ac:dyDescent="0.25">
      <c r="A133" s="17" t="s">
        <v>221</v>
      </c>
      <c r="B133" s="90"/>
      <c r="C133" s="133"/>
      <c r="D133" s="111"/>
      <c r="E133" s="111"/>
      <c r="F133" s="138"/>
    </row>
    <row r="134" spans="1:6" s="37" customFormat="1" hidden="1" x14ac:dyDescent="0.25">
      <c r="A134" s="220" t="s">
        <v>251</v>
      </c>
      <c r="B134" s="90"/>
      <c r="C134" s="133"/>
      <c r="D134" s="111"/>
      <c r="E134" s="111"/>
      <c r="F134" s="138"/>
    </row>
    <row r="135" spans="1:6" s="37" customFormat="1" ht="45" hidden="1" x14ac:dyDescent="0.25">
      <c r="A135" s="17" t="s">
        <v>222</v>
      </c>
      <c r="B135" s="90"/>
      <c r="C135" s="133">
        <v>330</v>
      </c>
      <c r="D135" s="111"/>
      <c r="E135" s="111"/>
      <c r="F135" s="138"/>
    </row>
    <row r="136" spans="1:6" s="37" customFormat="1" ht="30" hidden="1" x14ac:dyDescent="0.25">
      <c r="A136" s="17" t="s">
        <v>223</v>
      </c>
      <c r="B136" s="90"/>
      <c r="C136" s="111"/>
      <c r="D136" s="111"/>
      <c r="E136" s="111"/>
      <c r="F136" s="138"/>
    </row>
    <row r="137" spans="1:6" s="37" customFormat="1" ht="30" hidden="1" x14ac:dyDescent="0.25">
      <c r="A137" s="17" t="s">
        <v>224</v>
      </c>
      <c r="B137" s="90"/>
      <c r="C137" s="111"/>
      <c r="D137" s="111"/>
      <c r="E137" s="111"/>
      <c r="F137" s="138"/>
    </row>
    <row r="138" spans="1:6" s="37" customFormat="1" hidden="1" x14ac:dyDescent="0.25">
      <c r="A138" s="17" t="s">
        <v>225</v>
      </c>
      <c r="B138" s="90"/>
      <c r="C138" s="111">
        <v>14000</v>
      </c>
      <c r="D138" s="111"/>
      <c r="E138" s="111"/>
      <c r="F138" s="138"/>
    </row>
    <row r="139" spans="1:6" s="37" customFormat="1" hidden="1" x14ac:dyDescent="0.25">
      <c r="A139" s="17" t="s">
        <v>259</v>
      </c>
      <c r="B139" s="7"/>
      <c r="C139" s="111"/>
      <c r="D139" s="111"/>
      <c r="E139" s="111"/>
      <c r="F139" s="138"/>
    </row>
    <row r="140" spans="1:6" s="37" customFormat="1" hidden="1" x14ac:dyDescent="0.25">
      <c r="A140" s="191" t="s">
        <v>270</v>
      </c>
      <c r="B140" s="7"/>
      <c r="C140" s="111"/>
      <c r="D140" s="111"/>
      <c r="E140" s="111"/>
      <c r="F140" s="138"/>
    </row>
    <row r="141" spans="1:6" s="37" customFormat="1" hidden="1" x14ac:dyDescent="0.25">
      <c r="A141" s="25" t="s">
        <v>139</v>
      </c>
      <c r="B141" s="7"/>
      <c r="C141" s="111">
        <v>1000</v>
      </c>
      <c r="D141" s="111"/>
      <c r="E141" s="111"/>
      <c r="F141" s="138"/>
    </row>
    <row r="142" spans="1:6" s="37" customFormat="1" hidden="1" x14ac:dyDescent="0.25">
      <c r="A142" s="191" t="s">
        <v>179</v>
      </c>
      <c r="B142" s="7"/>
      <c r="C142" s="111"/>
      <c r="D142" s="111"/>
      <c r="E142" s="111"/>
      <c r="F142" s="138"/>
    </row>
    <row r="143" spans="1:6" s="37" customFormat="1" ht="30" hidden="1" x14ac:dyDescent="0.25">
      <c r="A143" s="25" t="s">
        <v>140</v>
      </c>
      <c r="B143" s="7"/>
      <c r="C143" s="111">
        <v>54000</v>
      </c>
      <c r="D143" s="111"/>
      <c r="E143" s="111"/>
      <c r="F143" s="138"/>
    </row>
    <row r="144" spans="1:6" s="37" customFormat="1" ht="29.25" hidden="1" customHeight="1" x14ac:dyDescent="0.25">
      <c r="A144" s="192" t="s">
        <v>197</v>
      </c>
      <c r="B144" s="42"/>
      <c r="C144" s="138">
        <v>32000</v>
      </c>
      <c r="D144" s="111"/>
      <c r="E144" s="111"/>
      <c r="F144" s="138"/>
    </row>
    <row r="145" spans="1:6" s="37" customFormat="1" hidden="1" x14ac:dyDescent="0.25">
      <c r="A145" s="232" t="s">
        <v>256</v>
      </c>
      <c r="B145" s="42"/>
      <c r="C145" s="138">
        <v>22000</v>
      </c>
      <c r="D145" s="111"/>
      <c r="E145" s="111"/>
      <c r="F145" s="138"/>
    </row>
    <row r="146" spans="1:6" s="37" customFormat="1" hidden="1" x14ac:dyDescent="0.25">
      <c r="A146" s="15" t="s">
        <v>185</v>
      </c>
      <c r="B146" s="42"/>
      <c r="C146" s="103">
        <f>C118+ROUND(C141*3.2,0)+C143</f>
        <v>71530</v>
      </c>
      <c r="D146" s="111"/>
      <c r="E146" s="111"/>
      <c r="F146" s="138"/>
    </row>
    <row r="147" spans="1:6" s="37" customFormat="1" hidden="1" x14ac:dyDescent="0.25">
      <c r="A147" s="233" t="s">
        <v>142</v>
      </c>
      <c r="B147" s="42"/>
      <c r="C147" s="138"/>
      <c r="D147" s="111"/>
      <c r="E147" s="111"/>
      <c r="F147" s="138"/>
    </row>
    <row r="148" spans="1:6" s="37" customFormat="1" hidden="1" x14ac:dyDescent="0.25">
      <c r="A148" s="35" t="s">
        <v>21</v>
      </c>
      <c r="B148" s="42"/>
      <c r="C148" s="138">
        <v>5000</v>
      </c>
      <c r="D148" s="111"/>
      <c r="E148" s="111"/>
      <c r="F148" s="138"/>
    </row>
    <row r="149" spans="1:6" s="37" customFormat="1" ht="30.75" hidden="1" customHeight="1" x14ac:dyDescent="0.25">
      <c r="A149" s="38" t="s">
        <v>35</v>
      </c>
      <c r="B149" s="42"/>
      <c r="C149" s="138">
        <v>300</v>
      </c>
      <c r="D149" s="111"/>
      <c r="E149" s="111"/>
      <c r="F149" s="138"/>
    </row>
    <row r="150" spans="1:6" s="37" customFormat="1" hidden="1" x14ac:dyDescent="0.25">
      <c r="A150" s="35" t="s">
        <v>38</v>
      </c>
      <c r="B150" s="42"/>
      <c r="C150" s="138">
        <v>1150</v>
      </c>
      <c r="D150" s="111"/>
      <c r="E150" s="111"/>
      <c r="F150" s="138"/>
    </row>
    <row r="151" spans="1:6" s="37" customFormat="1" hidden="1" x14ac:dyDescent="0.25">
      <c r="A151" s="35" t="s">
        <v>86</v>
      </c>
      <c r="B151" s="42"/>
      <c r="C151" s="138">
        <v>200</v>
      </c>
      <c r="D151" s="111"/>
      <c r="E151" s="111"/>
      <c r="F151" s="138"/>
    </row>
    <row r="152" spans="1:6" s="37" customFormat="1" hidden="1" x14ac:dyDescent="0.25">
      <c r="A152" s="97" t="s">
        <v>8</v>
      </c>
      <c r="B152" s="42"/>
      <c r="C152" s="139"/>
      <c r="D152" s="111"/>
      <c r="E152" s="111"/>
      <c r="F152" s="138"/>
    </row>
    <row r="153" spans="1:6" s="37" customFormat="1" ht="15.75" hidden="1" x14ac:dyDescent="0.25">
      <c r="A153" s="156" t="s">
        <v>164</v>
      </c>
      <c r="B153" s="42"/>
      <c r="C153" s="139"/>
      <c r="D153" s="111"/>
      <c r="E153" s="111"/>
      <c r="F153" s="138"/>
    </row>
    <row r="154" spans="1:6" s="37" customFormat="1" hidden="1" x14ac:dyDescent="0.25">
      <c r="A154" s="67" t="s">
        <v>75</v>
      </c>
      <c r="B154" s="90">
        <v>340</v>
      </c>
      <c r="C154" s="138">
        <v>200</v>
      </c>
      <c r="D154" s="257">
        <v>8.5</v>
      </c>
      <c r="E154" s="111">
        <f>ROUND(F154/B154,0)</f>
        <v>5</v>
      </c>
      <c r="F154" s="138">
        <f>ROUND(C154*D154,0)</f>
        <v>1700</v>
      </c>
    </row>
    <row r="155" spans="1:6" s="37" customFormat="1" hidden="1" x14ac:dyDescent="0.25">
      <c r="A155" s="91" t="s">
        <v>10</v>
      </c>
      <c r="B155" s="42"/>
      <c r="C155" s="140">
        <f t="shared" ref="C155:F156" si="6">C154</f>
        <v>200</v>
      </c>
      <c r="D155" s="267">
        <f t="shared" si="6"/>
        <v>8.5</v>
      </c>
      <c r="E155" s="121">
        <f t="shared" si="6"/>
        <v>5</v>
      </c>
      <c r="F155" s="140">
        <f t="shared" si="6"/>
        <v>1700</v>
      </c>
    </row>
    <row r="156" spans="1:6" s="37" customFormat="1" ht="18" hidden="1" customHeight="1" thickBot="1" x14ac:dyDescent="0.25">
      <c r="A156" s="23" t="s">
        <v>136</v>
      </c>
      <c r="B156" s="42"/>
      <c r="C156" s="139">
        <f t="shared" si="6"/>
        <v>200</v>
      </c>
      <c r="D156" s="268">
        <f t="shared" si="6"/>
        <v>8.5</v>
      </c>
      <c r="E156" s="139">
        <f t="shared" si="6"/>
        <v>5</v>
      </c>
      <c r="F156" s="139">
        <f t="shared" si="6"/>
        <v>1700</v>
      </c>
    </row>
    <row r="157" spans="1:6" s="76" customFormat="1" ht="15.75" hidden="1" thickBot="1" x14ac:dyDescent="0.3">
      <c r="A157" s="92" t="s">
        <v>11</v>
      </c>
      <c r="B157" s="93"/>
      <c r="C157" s="269"/>
      <c r="D157" s="269"/>
      <c r="E157" s="269"/>
      <c r="F157" s="269"/>
    </row>
    <row r="158" spans="1:6" hidden="1" x14ac:dyDescent="0.25">
      <c r="A158" s="270"/>
      <c r="B158" s="266"/>
      <c r="C158" s="138"/>
      <c r="D158" s="138"/>
      <c r="E158" s="138"/>
      <c r="F158" s="138"/>
    </row>
    <row r="159" spans="1:6" ht="24" hidden="1" customHeight="1" x14ac:dyDescent="0.25">
      <c r="A159" s="69" t="s">
        <v>103</v>
      </c>
      <c r="B159" s="42"/>
      <c r="C159" s="138"/>
      <c r="D159" s="138"/>
      <c r="E159" s="138"/>
      <c r="F159" s="138"/>
    </row>
    <row r="160" spans="1:6" ht="18.75" hidden="1" customHeight="1" x14ac:dyDescent="0.25">
      <c r="A160" s="52" t="s">
        <v>5</v>
      </c>
      <c r="B160" s="42"/>
      <c r="C160" s="138"/>
      <c r="D160" s="138"/>
      <c r="E160" s="138"/>
      <c r="F160" s="138"/>
    </row>
    <row r="161" spans="1:6" ht="29.25" hidden="1" customHeight="1" x14ac:dyDescent="0.25">
      <c r="A161" s="58" t="s">
        <v>127</v>
      </c>
      <c r="B161" s="39">
        <v>300</v>
      </c>
      <c r="C161" s="138">
        <v>1414</v>
      </c>
      <c r="D161" s="88">
        <v>13.7</v>
      </c>
      <c r="E161" s="111">
        <f t="shared" ref="E161:E166" si="7">ROUND(F161/B161,0)</f>
        <v>65</v>
      </c>
      <c r="F161" s="138">
        <f t="shared" ref="F161:F166" si="8">ROUND(C161*D161,0)</f>
        <v>19372</v>
      </c>
    </row>
    <row r="162" spans="1:6" hidden="1" x14ac:dyDescent="0.25">
      <c r="A162" s="58" t="s">
        <v>128</v>
      </c>
      <c r="B162" s="39">
        <v>300</v>
      </c>
      <c r="C162" s="138">
        <v>170</v>
      </c>
      <c r="D162" s="88">
        <v>14</v>
      </c>
      <c r="E162" s="111">
        <f t="shared" si="7"/>
        <v>8</v>
      </c>
      <c r="F162" s="138">
        <f t="shared" si="8"/>
        <v>2380</v>
      </c>
    </row>
    <row r="163" spans="1:6" ht="15.75" hidden="1" customHeight="1" x14ac:dyDescent="0.25">
      <c r="A163" s="58" t="s">
        <v>32</v>
      </c>
      <c r="B163" s="39">
        <v>300</v>
      </c>
      <c r="C163" s="138">
        <v>2382</v>
      </c>
      <c r="D163" s="88">
        <v>5.7</v>
      </c>
      <c r="E163" s="111">
        <f t="shared" si="7"/>
        <v>45</v>
      </c>
      <c r="F163" s="138">
        <f t="shared" si="8"/>
        <v>13577</v>
      </c>
    </row>
    <row r="164" spans="1:6" hidden="1" x14ac:dyDescent="0.25">
      <c r="A164" s="58" t="s">
        <v>27</v>
      </c>
      <c r="B164" s="39">
        <v>340</v>
      </c>
      <c r="C164" s="138">
        <v>1800</v>
      </c>
      <c r="D164" s="88">
        <v>7.7</v>
      </c>
      <c r="E164" s="111">
        <f t="shared" si="7"/>
        <v>41</v>
      </c>
      <c r="F164" s="138">
        <f t="shared" si="8"/>
        <v>13860</v>
      </c>
    </row>
    <row r="165" spans="1:6" hidden="1" x14ac:dyDescent="0.25">
      <c r="A165" s="58" t="s">
        <v>129</v>
      </c>
      <c r="B165" s="39">
        <v>330</v>
      </c>
      <c r="C165" s="138">
        <f>588</f>
        <v>588</v>
      </c>
      <c r="D165" s="88">
        <v>10</v>
      </c>
      <c r="E165" s="111">
        <f t="shared" si="7"/>
        <v>18</v>
      </c>
      <c r="F165" s="138">
        <f>ROUND(C165*D165,0)</f>
        <v>5880</v>
      </c>
    </row>
    <row r="166" spans="1:6" hidden="1" x14ac:dyDescent="0.25">
      <c r="A166" s="58" t="s">
        <v>242</v>
      </c>
      <c r="B166" s="39">
        <v>330</v>
      </c>
      <c r="C166" s="138">
        <v>324</v>
      </c>
      <c r="D166" s="88">
        <v>7.5</v>
      </c>
      <c r="E166" s="111">
        <f t="shared" si="7"/>
        <v>7</v>
      </c>
      <c r="F166" s="138">
        <f t="shared" si="8"/>
        <v>2430</v>
      </c>
    </row>
    <row r="167" spans="1:6" s="37" customFormat="1" ht="17.25" hidden="1" customHeight="1" x14ac:dyDescent="0.2">
      <c r="A167" s="89" t="s">
        <v>6</v>
      </c>
      <c r="B167" s="59"/>
      <c r="C167" s="139">
        <f>SUM(C161:C166)</f>
        <v>6678</v>
      </c>
      <c r="D167" s="123">
        <f>F167/C167</f>
        <v>8.6102126385145255</v>
      </c>
      <c r="E167" s="103">
        <f>SUM(E161:E166)</f>
        <v>184</v>
      </c>
      <c r="F167" s="139">
        <f>SUM(F161:F166)</f>
        <v>57499</v>
      </c>
    </row>
    <row r="168" spans="1:6" s="37" customFormat="1" ht="17.25" hidden="1" customHeight="1" x14ac:dyDescent="0.25">
      <c r="A168" s="16" t="s">
        <v>186</v>
      </c>
      <c r="B168" s="7"/>
      <c r="C168" s="111"/>
      <c r="D168" s="111"/>
      <c r="E168" s="111"/>
      <c r="F168" s="138"/>
    </row>
    <row r="169" spans="1:6" s="37" customFormat="1" ht="18" hidden="1" customHeight="1" x14ac:dyDescent="0.25">
      <c r="A169" s="17" t="s">
        <v>141</v>
      </c>
      <c r="B169" s="7"/>
      <c r="C169" s="111">
        <f>C170+C171+C178+C186+C187+C188+C189+C190</f>
        <v>30424</v>
      </c>
      <c r="D169" s="111"/>
      <c r="E169" s="111"/>
      <c r="F169" s="138"/>
    </row>
    <row r="170" spans="1:6" s="37" customFormat="1" ht="18.75" hidden="1" customHeight="1" x14ac:dyDescent="0.25">
      <c r="A170" s="17" t="s">
        <v>180</v>
      </c>
      <c r="B170" s="7"/>
      <c r="C170" s="111"/>
      <c r="D170" s="111"/>
      <c r="E170" s="111"/>
      <c r="F170" s="138"/>
    </row>
    <row r="171" spans="1:6" s="37" customFormat="1" ht="30" hidden="1" x14ac:dyDescent="0.25">
      <c r="A171" s="17" t="s">
        <v>181</v>
      </c>
      <c r="B171" s="90"/>
      <c r="C171" s="133">
        <f>C172+C173+C174+C176</f>
        <v>0</v>
      </c>
      <c r="D171" s="111"/>
      <c r="E171" s="111"/>
      <c r="F171" s="138"/>
    </row>
    <row r="172" spans="1:6" s="37" customFormat="1" ht="30" hidden="1" x14ac:dyDescent="0.25">
      <c r="A172" s="17" t="s">
        <v>182</v>
      </c>
      <c r="B172" s="90"/>
      <c r="C172" s="133"/>
      <c r="D172" s="111"/>
      <c r="E172" s="111"/>
      <c r="F172" s="138"/>
    </row>
    <row r="173" spans="1:6" s="37" customFormat="1" ht="30" hidden="1" x14ac:dyDescent="0.25">
      <c r="A173" s="17" t="s">
        <v>183</v>
      </c>
      <c r="B173" s="90"/>
      <c r="C173" s="133"/>
      <c r="D173" s="111"/>
      <c r="E173" s="111"/>
      <c r="F173" s="138"/>
    </row>
    <row r="174" spans="1:6" s="37" customFormat="1" ht="45" hidden="1" x14ac:dyDescent="0.25">
      <c r="A174" s="17" t="s">
        <v>250</v>
      </c>
      <c r="B174" s="90"/>
      <c r="C174" s="133"/>
      <c r="D174" s="111"/>
      <c r="E174" s="111"/>
      <c r="F174" s="138"/>
    </row>
    <row r="175" spans="1:6" s="37" customFormat="1" hidden="1" x14ac:dyDescent="0.25">
      <c r="A175" s="220" t="s">
        <v>251</v>
      </c>
      <c r="B175" s="90"/>
      <c r="C175" s="133"/>
      <c r="D175" s="111"/>
      <c r="E175" s="111"/>
      <c r="F175" s="138"/>
    </row>
    <row r="176" spans="1:6" s="37" customFormat="1" ht="29.25" hidden="1" customHeight="1" x14ac:dyDescent="0.25">
      <c r="A176" s="17" t="s">
        <v>252</v>
      </c>
      <c r="B176" s="90"/>
      <c r="C176" s="133"/>
      <c r="D176" s="111"/>
      <c r="E176" s="111"/>
      <c r="F176" s="138"/>
    </row>
    <row r="177" spans="1:6" s="37" customFormat="1" hidden="1" x14ac:dyDescent="0.25">
      <c r="A177" s="220" t="s">
        <v>251</v>
      </c>
      <c r="B177" s="90"/>
      <c r="C177" s="133"/>
      <c r="D177" s="111"/>
      <c r="E177" s="111"/>
      <c r="F177" s="138"/>
    </row>
    <row r="178" spans="1:6" s="37" customFormat="1" ht="45" hidden="1" x14ac:dyDescent="0.25">
      <c r="A178" s="17" t="s">
        <v>219</v>
      </c>
      <c r="B178" s="90"/>
      <c r="C178" s="133">
        <f>C179+C180+C182+C184</f>
        <v>0</v>
      </c>
      <c r="D178" s="111"/>
      <c r="E178" s="111"/>
      <c r="F178" s="138"/>
    </row>
    <row r="179" spans="1:6" s="37" customFormat="1" ht="30" hidden="1" x14ac:dyDescent="0.25">
      <c r="A179" s="17" t="s">
        <v>220</v>
      </c>
      <c r="B179" s="90"/>
      <c r="C179" s="133"/>
      <c r="D179" s="111"/>
      <c r="E179" s="111"/>
      <c r="F179" s="138"/>
    </row>
    <row r="180" spans="1:6" s="37" customFormat="1" ht="60" hidden="1" x14ac:dyDescent="0.25">
      <c r="A180" s="17" t="s">
        <v>253</v>
      </c>
      <c r="B180" s="90"/>
      <c r="C180" s="133"/>
      <c r="D180" s="111"/>
      <c r="E180" s="111"/>
      <c r="F180" s="138"/>
    </row>
    <row r="181" spans="1:6" s="37" customFormat="1" hidden="1" x14ac:dyDescent="0.25">
      <c r="A181" s="220" t="s">
        <v>251</v>
      </c>
      <c r="B181" s="90"/>
      <c r="C181" s="133"/>
      <c r="D181" s="111"/>
      <c r="E181" s="111"/>
      <c r="F181" s="138"/>
    </row>
    <row r="182" spans="1:6" s="37" customFormat="1" ht="45" hidden="1" x14ac:dyDescent="0.25">
      <c r="A182" s="17" t="s">
        <v>254</v>
      </c>
      <c r="B182" s="90"/>
      <c r="C182" s="133"/>
      <c r="D182" s="111"/>
      <c r="E182" s="111"/>
      <c r="F182" s="138"/>
    </row>
    <row r="183" spans="1:6" s="37" customFormat="1" hidden="1" x14ac:dyDescent="0.25">
      <c r="A183" s="220" t="s">
        <v>251</v>
      </c>
      <c r="B183" s="90"/>
      <c r="C183" s="133"/>
      <c r="D183" s="111"/>
      <c r="E183" s="111"/>
      <c r="F183" s="138"/>
    </row>
    <row r="184" spans="1:6" s="37" customFormat="1" ht="30" hidden="1" x14ac:dyDescent="0.25">
      <c r="A184" s="17" t="s">
        <v>221</v>
      </c>
      <c r="B184" s="90"/>
      <c r="C184" s="133"/>
      <c r="D184" s="111"/>
      <c r="E184" s="111"/>
      <c r="F184" s="138"/>
    </row>
    <row r="185" spans="1:6" s="37" customFormat="1" hidden="1" x14ac:dyDescent="0.25">
      <c r="A185" s="220" t="s">
        <v>251</v>
      </c>
      <c r="B185" s="90"/>
      <c r="C185" s="133"/>
      <c r="D185" s="111"/>
      <c r="E185" s="111"/>
      <c r="F185" s="138"/>
    </row>
    <row r="186" spans="1:6" s="37" customFormat="1" ht="45" hidden="1" x14ac:dyDescent="0.25">
      <c r="A186" s="17" t="s">
        <v>222</v>
      </c>
      <c r="B186" s="90"/>
      <c r="C186" s="133">
        <v>7200</v>
      </c>
      <c r="D186" s="111"/>
      <c r="E186" s="111"/>
      <c r="F186" s="138"/>
    </row>
    <row r="187" spans="1:6" s="37" customFormat="1" ht="30" hidden="1" x14ac:dyDescent="0.25">
      <c r="A187" s="17" t="s">
        <v>223</v>
      </c>
      <c r="B187" s="90"/>
      <c r="C187" s="133"/>
      <c r="D187" s="111"/>
      <c r="E187" s="111"/>
      <c r="F187" s="138"/>
    </row>
    <row r="188" spans="1:6" s="37" customFormat="1" ht="30" hidden="1" x14ac:dyDescent="0.25">
      <c r="A188" s="17" t="s">
        <v>224</v>
      </c>
      <c r="B188" s="90"/>
      <c r="C188" s="133"/>
      <c r="D188" s="111"/>
      <c r="E188" s="111"/>
      <c r="F188" s="138"/>
    </row>
    <row r="189" spans="1:6" s="37" customFormat="1" hidden="1" x14ac:dyDescent="0.25">
      <c r="A189" s="17" t="s">
        <v>225</v>
      </c>
      <c r="B189" s="90"/>
      <c r="C189" s="111">
        <v>23224</v>
      </c>
      <c r="D189" s="111"/>
      <c r="E189" s="111"/>
      <c r="F189" s="138"/>
    </row>
    <row r="190" spans="1:6" s="37" customFormat="1" hidden="1" x14ac:dyDescent="0.25">
      <c r="A190" s="17" t="s">
        <v>259</v>
      </c>
      <c r="B190" s="90"/>
      <c r="C190" s="111"/>
      <c r="D190" s="111"/>
      <c r="E190" s="111"/>
      <c r="F190" s="138"/>
    </row>
    <row r="191" spans="1:6" s="37" customFormat="1" hidden="1" x14ac:dyDescent="0.25">
      <c r="A191" s="191" t="s">
        <v>270</v>
      </c>
      <c r="B191" s="90"/>
      <c r="C191" s="111"/>
      <c r="D191" s="111"/>
      <c r="E191" s="111"/>
      <c r="F191" s="138"/>
    </row>
    <row r="192" spans="1:6" s="37" customFormat="1" hidden="1" x14ac:dyDescent="0.25">
      <c r="A192" s="25" t="s">
        <v>139</v>
      </c>
      <c r="B192" s="7"/>
      <c r="C192" s="111">
        <v>11220</v>
      </c>
      <c r="D192" s="111"/>
      <c r="E192" s="111"/>
      <c r="F192" s="138"/>
    </row>
    <row r="193" spans="1:6" s="37" customFormat="1" hidden="1" x14ac:dyDescent="0.25">
      <c r="A193" s="191" t="s">
        <v>179</v>
      </c>
      <c r="B193" s="7"/>
      <c r="C193" s="111"/>
      <c r="D193" s="111"/>
      <c r="E193" s="111"/>
      <c r="F193" s="138"/>
    </row>
    <row r="194" spans="1:6" s="37" customFormat="1" ht="30" hidden="1" x14ac:dyDescent="0.25">
      <c r="A194" s="25" t="s">
        <v>140</v>
      </c>
      <c r="B194" s="7"/>
      <c r="C194" s="111">
        <v>500</v>
      </c>
      <c r="D194" s="111"/>
      <c r="E194" s="111"/>
      <c r="F194" s="138"/>
    </row>
    <row r="195" spans="1:6" s="37" customFormat="1" ht="30" hidden="1" x14ac:dyDescent="0.25">
      <c r="A195" s="192" t="s">
        <v>197</v>
      </c>
      <c r="B195" s="7"/>
      <c r="C195" s="111"/>
      <c r="D195" s="111"/>
      <c r="E195" s="111"/>
      <c r="F195" s="138"/>
    </row>
    <row r="196" spans="1:6" s="37" customFormat="1" hidden="1" x14ac:dyDescent="0.25">
      <c r="A196" s="232" t="s">
        <v>256</v>
      </c>
      <c r="B196" s="7"/>
      <c r="C196" s="111"/>
      <c r="D196" s="111"/>
      <c r="E196" s="111"/>
      <c r="F196" s="138"/>
    </row>
    <row r="197" spans="1:6" s="37" customFormat="1" ht="30" hidden="1" x14ac:dyDescent="0.25">
      <c r="A197" s="17" t="s">
        <v>208</v>
      </c>
      <c r="B197" s="7"/>
      <c r="C197" s="111">
        <v>500</v>
      </c>
      <c r="D197" s="111"/>
      <c r="E197" s="111"/>
      <c r="F197" s="138"/>
    </row>
    <row r="198" spans="1:6" s="37" customFormat="1" hidden="1" x14ac:dyDescent="0.25">
      <c r="A198" s="18" t="s">
        <v>185</v>
      </c>
      <c r="B198" s="7"/>
      <c r="C198" s="103">
        <f>C169+ROUND(C192*3.2,0)+C194</f>
        <v>66828</v>
      </c>
      <c r="D198" s="111"/>
      <c r="E198" s="111"/>
      <c r="F198" s="138"/>
    </row>
    <row r="199" spans="1:6" s="37" customFormat="1" ht="17.25" hidden="1" customHeight="1" x14ac:dyDescent="0.25">
      <c r="A199" s="173" t="s">
        <v>142</v>
      </c>
      <c r="B199" s="42"/>
      <c r="C199" s="139"/>
      <c r="D199" s="111"/>
      <c r="E199" s="111"/>
      <c r="F199" s="138"/>
    </row>
    <row r="200" spans="1:6" s="37" customFormat="1" ht="30" hidden="1" x14ac:dyDescent="0.25">
      <c r="A200" s="58" t="s">
        <v>70</v>
      </c>
      <c r="B200" s="42"/>
      <c r="C200" s="138">
        <v>5389</v>
      </c>
      <c r="D200" s="111"/>
      <c r="E200" s="111"/>
      <c r="F200" s="138"/>
    </row>
    <row r="201" spans="1:6" s="37" customFormat="1" ht="30" hidden="1" x14ac:dyDescent="0.25">
      <c r="A201" s="194" t="s">
        <v>71</v>
      </c>
      <c r="B201" s="42"/>
      <c r="C201" s="138">
        <v>5425</v>
      </c>
      <c r="D201" s="111"/>
      <c r="E201" s="111"/>
      <c r="F201" s="138"/>
    </row>
    <row r="202" spans="1:6" s="37" customFormat="1" ht="30" hidden="1" x14ac:dyDescent="0.25">
      <c r="A202" s="38" t="s">
        <v>271</v>
      </c>
      <c r="B202" s="42"/>
      <c r="C202" s="138"/>
      <c r="D202" s="111"/>
      <c r="E202" s="111"/>
      <c r="F202" s="138"/>
    </row>
    <row r="203" spans="1:6" s="37" customFormat="1" ht="21" hidden="1" customHeight="1" x14ac:dyDescent="0.25">
      <c r="A203" s="38" t="s">
        <v>36</v>
      </c>
      <c r="B203" s="42"/>
      <c r="C203" s="138">
        <v>1740</v>
      </c>
      <c r="D203" s="111"/>
      <c r="E203" s="111"/>
      <c r="F203" s="138"/>
    </row>
    <row r="204" spans="1:6" s="37" customFormat="1" ht="21" hidden="1" customHeight="1" x14ac:dyDescent="0.25">
      <c r="A204" s="38" t="s">
        <v>19</v>
      </c>
      <c r="B204" s="42"/>
      <c r="C204" s="138">
        <v>1914</v>
      </c>
      <c r="D204" s="111"/>
      <c r="E204" s="111"/>
      <c r="F204" s="138"/>
    </row>
    <row r="205" spans="1:6" s="37" customFormat="1" ht="21" hidden="1" customHeight="1" x14ac:dyDescent="0.25">
      <c r="A205" s="194" t="s">
        <v>67</v>
      </c>
      <c r="B205" s="42"/>
      <c r="C205" s="138">
        <v>2020</v>
      </c>
      <c r="D205" s="111"/>
      <c r="E205" s="111"/>
      <c r="F205" s="138"/>
    </row>
    <row r="206" spans="1:6" s="37" customFormat="1" ht="21" hidden="1" customHeight="1" x14ac:dyDescent="0.25">
      <c r="A206" s="38" t="s">
        <v>21</v>
      </c>
      <c r="B206" s="42"/>
      <c r="C206" s="138">
        <v>2500</v>
      </c>
      <c r="D206" s="111"/>
      <c r="E206" s="111"/>
      <c r="F206" s="138"/>
    </row>
    <row r="207" spans="1:6" s="37" customFormat="1" ht="21" hidden="1" customHeight="1" x14ac:dyDescent="0.25">
      <c r="A207" s="38" t="s">
        <v>202</v>
      </c>
      <c r="B207" s="42"/>
      <c r="C207" s="138">
        <v>50</v>
      </c>
      <c r="D207" s="111"/>
      <c r="E207" s="111"/>
      <c r="F207" s="138"/>
    </row>
    <row r="208" spans="1:6" s="37" customFormat="1" ht="21" hidden="1" customHeight="1" x14ac:dyDescent="0.25">
      <c r="A208" s="194" t="s">
        <v>40</v>
      </c>
      <c r="B208" s="42"/>
      <c r="C208" s="138">
        <v>19848</v>
      </c>
      <c r="D208" s="111"/>
      <c r="E208" s="111"/>
      <c r="F208" s="138"/>
    </row>
    <row r="209" spans="1:6" s="37" customFormat="1" ht="21" hidden="1" customHeight="1" x14ac:dyDescent="0.25">
      <c r="A209" s="194" t="s">
        <v>206</v>
      </c>
      <c r="B209" s="42"/>
      <c r="C209" s="138">
        <v>1220</v>
      </c>
      <c r="D209" s="111"/>
      <c r="E209" s="111"/>
      <c r="F209" s="138"/>
    </row>
    <row r="210" spans="1:6" s="37" customFormat="1" ht="21" hidden="1" customHeight="1" x14ac:dyDescent="0.25">
      <c r="A210" s="194" t="s">
        <v>61</v>
      </c>
      <c r="B210" s="42"/>
      <c r="C210" s="138">
        <v>1105</v>
      </c>
      <c r="D210" s="111"/>
      <c r="E210" s="111"/>
      <c r="F210" s="138"/>
    </row>
    <row r="211" spans="1:6" s="37" customFormat="1" ht="21" hidden="1" customHeight="1" x14ac:dyDescent="0.25">
      <c r="A211" s="194" t="s">
        <v>68</v>
      </c>
      <c r="B211" s="42"/>
      <c r="C211" s="138">
        <v>720</v>
      </c>
      <c r="D211" s="111"/>
      <c r="E211" s="111"/>
      <c r="F211" s="138"/>
    </row>
    <row r="212" spans="1:6" s="37" customFormat="1" ht="33.75" hidden="1" customHeight="1" x14ac:dyDescent="0.25">
      <c r="A212" s="194" t="s">
        <v>207</v>
      </c>
      <c r="B212" s="42"/>
      <c r="C212" s="138">
        <v>48</v>
      </c>
      <c r="D212" s="111"/>
      <c r="E212" s="111"/>
      <c r="F212" s="138"/>
    </row>
    <row r="213" spans="1:6" s="37" customFormat="1" ht="21" hidden="1" customHeight="1" x14ac:dyDescent="0.25">
      <c r="A213" s="38" t="s">
        <v>161</v>
      </c>
      <c r="B213" s="42"/>
      <c r="C213" s="138">
        <v>2206</v>
      </c>
      <c r="D213" s="111"/>
      <c r="E213" s="111"/>
      <c r="F213" s="138"/>
    </row>
    <row r="214" spans="1:6" s="37" customFormat="1" ht="34.5" hidden="1" customHeight="1" x14ac:dyDescent="0.25">
      <c r="A214" s="38" t="s">
        <v>176</v>
      </c>
      <c r="B214" s="42"/>
      <c r="C214" s="138">
        <v>1572</v>
      </c>
      <c r="D214" s="111"/>
      <c r="E214" s="111"/>
      <c r="F214" s="138"/>
    </row>
    <row r="215" spans="1:6" s="37" customFormat="1" ht="21" hidden="1" customHeight="1" x14ac:dyDescent="0.25">
      <c r="A215" s="38" t="s">
        <v>20</v>
      </c>
      <c r="B215" s="42"/>
      <c r="C215" s="138">
        <v>3200</v>
      </c>
      <c r="D215" s="111"/>
      <c r="E215" s="111"/>
      <c r="F215" s="138"/>
    </row>
    <row r="216" spans="1:6" s="37" customFormat="1" ht="21" hidden="1" customHeight="1" x14ac:dyDescent="0.25">
      <c r="A216" s="38" t="s">
        <v>198</v>
      </c>
      <c r="B216" s="42"/>
      <c r="C216" s="138">
        <v>10900</v>
      </c>
      <c r="D216" s="111"/>
      <c r="E216" s="111"/>
      <c r="F216" s="138"/>
    </row>
    <row r="217" spans="1:6" s="37" customFormat="1" ht="21" hidden="1" customHeight="1" x14ac:dyDescent="0.25">
      <c r="A217" s="194" t="s">
        <v>18</v>
      </c>
      <c r="B217" s="42"/>
      <c r="C217" s="138">
        <v>280</v>
      </c>
      <c r="D217" s="111"/>
      <c r="E217" s="111"/>
      <c r="F217" s="138"/>
    </row>
    <row r="218" spans="1:6" s="37" customFormat="1" ht="21" hidden="1" customHeight="1" x14ac:dyDescent="0.25">
      <c r="A218" s="38" t="s">
        <v>63</v>
      </c>
      <c r="B218" s="42"/>
      <c r="C218" s="138">
        <v>3000</v>
      </c>
      <c r="D218" s="111"/>
      <c r="E218" s="111"/>
      <c r="F218" s="138"/>
    </row>
    <row r="219" spans="1:6" s="37" customFormat="1" ht="21" hidden="1" customHeight="1" x14ac:dyDescent="0.25">
      <c r="A219" s="38" t="s">
        <v>201</v>
      </c>
      <c r="B219" s="42"/>
      <c r="C219" s="138">
        <v>900</v>
      </c>
      <c r="D219" s="111"/>
      <c r="E219" s="111"/>
      <c r="F219" s="138"/>
    </row>
    <row r="220" spans="1:6" s="37" customFormat="1" ht="20.25" hidden="1" customHeight="1" x14ac:dyDescent="0.25">
      <c r="A220" s="153" t="s">
        <v>8</v>
      </c>
      <c r="B220" s="42"/>
      <c r="C220" s="138"/>
      <c r="D220" s="111"/>
      <c r="E220" s="111"/>
      <c r="F220" s="138"/>
    </row>
    <row r="221" spans="1:6" s="37" customFormat="1" ht="18" hidden="1" customHeight="1" x14ac:dyDescent="0.25">
      <c r="A221" s="156" t="s">
        <v>164</v>
      </c>
      <c r="B221" s="42"/>
      <c r="C221" s="138"/>
      <c r="D221" s="111"/>
      <c r="E221" s="111"/>
      <c r="F221" s="138"/>
    </row>
    <row r="222" spans="1:6" ht="21" hidden="1" customHeight="1" x14ac:dyDescent="0.25">
      <c r="A222" s="58" t="s">
        <v>175</v>
      </c>
      <c r="B222" s="39">
        <v>300</v>
      </c>
      <c r="C222" s="138">
        <v>800</v>
      </c>
      <c r="D222" s="88">
        <v>18</v>
      </c>
      <c r="E222" s="111">
        <f>ROUND(F222/B222,0)</f>
        <v>48</v>
      </c>
      <c r="F222" s="138">
        <f>ROUND(C222*D222,0)</f>
        <v>14400</v>
      </c>
    </row>
    <row r="223" spans="1:6" s="37" customFormat="1" ht="16.5" hidden="1" customHeight="1" x14ac:dyDescent="0.2">
      <c r="A223" s="74" t="s">
        <v>10</v>
      </c>
      <c r="B223" s="42"/>
      <c r="C223" s="139">
        <f>C222</f>
        <v>800</v>
      </c>
      <c r="D223" s="204">
        <f>F223/C223</f>
        <v>18</v>
      </c>
      <c r="E223" s="139">
        <f>E222</f>
        <v>48</v>
      </c>
      <c r="F223" s="139">
        <f>F222</f>
        <v>14400</v>
      </c>
    </row>
    <row r="224" spans="1:6" s="37" customFormat="1" ht="20.25" hidden="1" customHeight="1" x14ac:dyDescent="0.25">
      <c r="A224" s="156" t="s">
        <v>23</v>
      </c>
      <c r="B224" s="39"/>
      <c r="C224" s="138"/>
      <c r="D224" s="88"/>
      <c r="E224" s="111"/>
      <c r="F224" s="138"/>
    </row>
    <row r="225" spans="1:6" s="37" customFormat="1" ht="18.75" hidden="1" customHeight="1" x14ac:dyDescent="0.25">
      <c r="A225" s="155" t="s">
        <v>165</v>
      </c>
      <c r="B225" s="39">
        <v>240</v>
      </c>
      <c r="C225" s="138">
        <v>737</v>
      </c>
      <c r="D225" s="88">
        <v>8</v>
      </c>
      <c r="E225" s="111">
        <f>ROUND(F225/B225,0)</f>
        <v>25</v>
      </c>
      <c r="F225" s="138">
        <f>ROUND(C225*D225,0)</f>
        <v>5896</v>
      </c>
    </row>
    <row r="226" spans="1:6" s="37" customFormat="1" ht="18.75" hidden="1" customHeight="1" x14ac:dyDescent="0.25">
      <c r="A226" s="155" t="s">
        <v>13</v>
      </c>
      <c r="B226" s="39">
        <v>240</v>
      </c>
      <c r="C226" s="138">
        <v>60</v>
      </c>
      <c r="D226" s="88">
        <v>3</v>
      </c>
      <c r="E226" s="111">
        <f>ROUND(F226/B226,0)</f>
        <v>1</v>
      </c>
      <c r="F226" s="138">
        <f>ROUND(C226*D226,0)</f>
        <v>180</v>
      </c>
    </row>
    <row r="227" spans="1:6" s="37" customFormat="1" ht="18.75" hidden="1" customHeight="1" x14ac:dyDescent="0.25">
      <c r="A227" s="91" t="s">
        <v>166</v>
      </c>
      <c r="B227" s="157"/>
      <c r="C227" s="140">
        <f>C225+C226</f>
        <v>797</v>
      </c>
      <c r="D227" s="158">
        <f>F227/C227</f>
        <v>7.6235884567126728</v>
      </c>
      <c r="E227" s="140">
        <f>E225+E226</f>
        <v>26</v>
      </c>
      <c r="F227" s="140">
        <f>F225+F226</f>
        <v>6076</v>
      </c>
    </row>
    <row r="228" spans="1:6" s="37" customFormat="1" ht="24.75" hidden="1" customHeight="1" thickBot="1" x14ac:dyDescent="0.3">
      <c r="A228" s="23" t="s">
        <v>136</v>
      </c>
      <c r="B228" s="60"/>
      <c r="C228" s="139">
        <f>C223+C227</f>
        <v>1597</v>
      </c>
      <c r="D228" s="271">
        <f>F228/C228</f>
        <v>12.821540388227927</v>
      </c>
      <c r="E228" s="139">
        <f>E223+E227</f>
        <v>74</v>
      </c>
      <c r="F228" s="139">
        <f>F223+F227</f>
        <v>20476</v>
      </c>
    </row>
    <row r="229" spans="1:6" s="76" customFormat="1" ht="16.5" hidden="1" customHeight="1" thickBot="1" x14ac:dyDescent="0.3">
      <c r="A229" s="92" t="s">
        <v>11</v>
      </c>
      <c r="B229" s="93"/>
      <c r="C229" s="94"/>
      <c r="D229" s="94"/>
      <c r="E229" s="94"/>
      <c r="F229" s="94"/>
    </row>
    <row r="230" spans="1:6" ht="16.5" hidden="1" customHeight="1" x14ac:dyDescent="0.25">
      <c r="A230" s="270"/>
      <c r="B230" s="266"/>
      <c r="C230" s="138"/>
      <c r="D230" s="138"/>
      <c r="E230" s="138"/>
      <c r="F230" s="138"/>
    </row>
    <row r="231" spans="1:6" ht="24" hidden="1" customHeight="1" x14ac:dyDescent="0.25">
      <c r="A231" s="69" t="s">
        <v>159</v>
      </c>
      <c r="B231" s="39"/>
      <c r="C231" s="138"/>
      <c r="D231" s="138"/>
      <c r="E231" s="138"/>
      <c r="F231" s="138"/>
    </row>
    <row r="232" spans="1:6" ht="24.75" hidden="1" customHeight="1" x14ac:dyDescent="0.25">
      <c r="A232" s="52" t="s">
        <v>5</v>
      </c>
      <c r="B232" s="39"/>
      <c r="C232" s="138"/>
      <c r="D232" s="138"/>
      <c r="E232" s="138"/>
      <c r="F232" s="138"/>
    </row>
    <row r="233" spans="1:6" ht="21" hidden="1" customHeight="1" x14ac:dyDescent="0.25">
      <c r="A233" s="36" t="s">
        <v>76</v>
      </c>
      <c r="B233" s="39">
        <v>320</v>
      </c>
      <c r="C233" s="138">
        <v>1736</v>
      </c>
      <c r="D233" s="88">
        <v>7</v>
      </c>
      <c r="E233" s="111">
        <f t="shared" ref="E233:E246" si="9">ROUND(F233/B233,0)</f>
        <v>38</v>
      </c>
      <c r="F233" s="138">
        <f t="shared" ref="F233:F241" si="10">ROUND(C233*D233,0)</f>
        <v>12152</v>
      </c>
    </row>
    <row r="234" spans="1:6" ht="18" hidden="1" customHeight="1" x14ac:dyDescent="0.25">
      <c r="A234" s="36" t="s">
        <v>87</v>
      </c>
      <c r="B234" s="39">
        <v>320</v>
      </c>
      <c r="C234" s="138">
        <v>253.4</v>
      </c>
      <c r="D234" s="88">
        <v>9</v>
      </c>
      <c r="E234" s="111">
        <f t="shared" si="9"/>
        <v>7</v>
      </c>
      <c r="F234" s="138">
        <f t="shared" si="10"/>
        <v>2281</v>
      </c>
    </row>
    <row r="235" spans="1:6" ht="18" hidden="1" customHeight="1" x14ac:dyDescent="0.25">
      <c r="A235" s="36" t="s">
        <v>14</v>
      </c>
      <c r="B235" s="39">
        <v>320</v>
      </c>
      <c r="C235" s="138">
        <v>1077.8</v>
      </c>
      <c r="D235" s="88">
        <v>7</v>
      </c>
      <c r="E235" s="111">
        <f t="shared" si="9"/>
        <v>24</v>
      </c>
      <c r="F235" s="138">
        <f t="shared" si="10"/>
        <v>7545</v>
      </c>
    </row>
    <row r="236" spans="1:6" ht="18.75" hidden="1" customHeight="1" x14ac:dyDescent="0.25">
      <c r="A236" s="36" t="s">
        <v>44</v>
      </c>
      <c r="B236" s="39">
        <v>320</v>
      </c>
      <c r="C236" s="138">
        <v>460</v>
      </c>
      <c r="D236" s="88">
        <v>14</v>
      </c>
      <c r="E236" s="111">
        <f t="shared" si="9"/>
        <v>20</v>
      </c>
      <c r="F236" s="138">
        <f t="shared" si="10"/>
        <v>6440</v>
      </c>
    </row>
    <row r="237" spans="1:6" ht="15.75" hidden="1" customHeight="1" x14ac:dyDescent="0.25">
      <c r="A237" s="36" t="s">
        <v>43</v>
      </c>
      <c r="B237" s="39">
        <v>320</v>
      </c>
      <c r="C237" s="138">
        <v>296</v>
      </c>
      <c r="D237" s="88">
        <v>10</v>
      </c>
      <c r="E237" s="111">
        <f t="shared" si="9"/>
        <v>9</v>
      </c>
      <c r="F237" s="138">
        <f t="shared" si="10"/>
        <v>2960</v>
      </c>
    </row>
    <row r="238" spans="1:6" ht="18.75" hidden="1" customHeight="1" x14ac:dyDescent="0.25">
      <c r="A238" s="36" t="s">
        <v>88</v>
      </c>
      <c r="B238" s="39">
        <v>320</v>
      </c>
      <c r="C238" s="138">
        <v>383.2</v>
      </c>
      <c r="D238" s="88">
        <v>13</v>
      </c>
      <c r="E238" s="111">
        <f t="shared" si="9"/>
        <v>16</v>
      </c>
      <c r="F238" s="138">
        <f t="shared" si="10"/>
        <v>4982</v>
      </c>
    </row>
    <row r="239" spans="1:6" ht="18" hidden="1" customHeight="1" x14ac:dyDescent="0.25">
      <c r="A239" s="36" t="s">
        <v>89</v>
      </c>
      <c r="B239" s="39">
        <v>320</v>
      </c>
      <c r="C239" s="138">
        <v>160</v>
      </c>
      <c r="D239" s="88">
        <v>14.5</v>
      </c>
      <c r="E239" s="111">
        <f t="shared" si="9"/>
        <v>7</v>
      </c>
      <c r="F239" s="138">
        <f t="shared" si="10"/>
        <v>2320</v>
      </c>
    </row>
    <row r="240" spans="1:6" ht="15.75" hidden="1" customHeight="1" x14ac:dyDescent="0.25">
      <c r="A240" s="36" t="s">
        <v>90</v>
      </c>
      <c r="B240" s="39">
        <v>320</v>
      </c>
      <c r="C240" s="138">
        <v>100</v>
      </c>
      <c r="D240" s="88">
        <v>9</v>
      </c>
      <c r="E240" s="111">
        <f t="shared" si="9"/>
        <v>3</v>
      </c>
      <c r="F240" s="138">
        <f t="shared" si="10"/>
        <v>900</v>
      </c>
    </row>
    <row r="241" spans="1:6" ht="18" hidden="1" customHeight="1" x14ac:dyDescent="0.25">
      <c r="A241" s="36" t="s">
        <v>91</v>
      </c>
      <c r="B241" s="39">
        <v>320</v>
      </c>
      <c r="C241" s="138">
        <v>165</v>
      </c>
      <c r="D241" s="88">
        <v>15.5</v>
      </c>
      <c r="E241" s="111">
        <f t="shared" si="9"/>
        <v>8</v>
      </c>
      <c r="F241" s="138">
        <f t="shared" si="10"/>
        <v>2558</v>
      </c>
    </row>
    <row r="242" spans="1:6" ht="15.75" hidden="1" customHeight="1" x14ac:dyDescent="0.25">
      <c r="A242" s="36" t="s">
        <v>80</v>
      </c>
      <c r="B242" s="39">
        <v>320</v>
      </c>
      <c r="C242" s="138">
        <v>472</v>
      </c>
      <c r="D242" s="88">
        <v>13</v>
      </c>
      <c r="E242" s="111">
        <f t="shared" si="9"/>
        <v>19</v>
      </c>
      <c r="F242" s="138">
        <f>ROUND(C242*D242,0)</f>
        <v>6136</v>
      </c>
    </row>
    <row r="243" spans="1:6" ht="15.75" hidden="1" customHeight="1" x14ac:dyDescent="0.25">
      <c r="A243" s="36" t="s">
        <v>75</v>
      </c>
      <c r="B243" s="39">
        <v>320</v>
      </c>
      <c r="C243" s="138">
        <v>754.8</v>
      </c>
      <c r="D243" s="88">
        <v>11</v>
      </c>
      <c r="E243" s="111">
        <f t="shared" si="9"/>
        <v>26</v>
      </c>
      <c r="F243" s="138">
        <f>ROUND(C243*D243,0)</f>
        <v>8303</v>
      </c>
    </row>
    <row r="244" spans="1:6" ht="18" hidden="1" customHeight="1" x14ac:dyDescent="0.25">
      <c r="A244" s="36" t="s">
        <v>92</v>
      </c>
      <c r="B244" s="39">
        <v>320</v>
      </c>
      <c r="C244" s="138">
        <v>277.60000000000002</v>
      </c>
      <c r="D244" s="88">
        <v>23.5</v>
      </c>
      <c r="E244" s="111">
        <f t="shared" si="9"/>
        <v>20</v>
      </c>
      <c r="F244" s="138">
        <f>ROUND(C244*D244,0)</f>
        <v>6524</v>
      </c>
    </row>
    <row r="245" spans="1:6" ht="18" hidden="1" customHeight="1" x14ac:dyDescent="0.25">
      <c r="A245" s="36" t="s">
        <v>258</v>
      </c>
      <c r="B245" s="39">
        <v>320</v>
      </c>
      <c r="C245" s="138">
        <v>976</v>
      </c>
      <c r="D245" s="272">
        <v>13.5</v>
      </c>
      <c r="E245" s="111">
        <f t="shared" si="9"/>
        <v>41</v>
      </c>
      <c r="F245" s="138">
        <f>ROUND(C245*D245,0)</f>
        <v>13176</v>
      </c>
    </row>
    <row r="246" spans="1:6" ht="15.75" hidden="1" customHeight="1" x14ac:dyDescent="0.25">
      <c r="A246" s="36" t="s">
        <v>31</v>
      </c>
      <c r="B246" s="39">
        <v>310</v>
      </c>
      <c r="C246" s="138">
        <v>3744.4</v>
      </c>
      <c r="D246" s="272">
        <v>6</v>
      </c>
      <c r="E246" s="111">
        <f t="shared" si="9"/>
        <v>72</v>
      </c>
      <c r="F246" s="138">
        <f>ROUND(C246*D246,0)</f>
        <v>22466</v>
      </c>
    </row>
    <row r="247" spans="1:6" s="37" customFormat="1" ht="18" hidden="1" customHeight="1" x14ac:dyDescent="0.25">
      <c r="A247" s="89" t="s">
        <v>6</v>
      </c>
      <c r="B247" s="39"/>
      <c r="C247" s="139">
        <f>SUM(C233:C246)</f>
        <v>10856.2</v>
      </c>
      <c r="D247" s="123">
        <f>F247/C247</f>
        <v>9.0955398758313208</v>
      </c>
      <c r="E247" s="139">
        <f>SUM(E233:E246)</f>
        <v>310</v>
      </c>
      <c r="F247" s="139">
        <f>SUM(F233:F246)</f>
        <v>98743</v>
      </c>
    </row>
    <row r="248" spans="1:6" s="37" customFormat="1" ht="17.25" hidden="1" customHeight="1" x14ac:dyDescent="0.25">
      <c r="A248" s="16" t="s">
        <v>186</v>
      </c>
      <c r="B248" s="7"/>
      <c r="C248" s="111"/>
      <c r="D248" s="111"/>
      <c r="E248" s="111"/>
      <c r="F248" s="138"/>
    </row>
    <row r="249" spans="1:6" s="37" customFormat="1" ht="18.75" hidden="1" customHeight="1" x14ac:dyDescent="0.25">
      <c r="A249" s="17" t="s">
        <v>141</v>
      </c>
      <c r="B249" s="7"/>
      <c r="C249" s="111">
        <f>C250+C251+C258+C266+C267+C268+C269+C270</f>
        <v>76630</v>
      </c>
      <c r="D249" s="111"/>
      <c r="E249" s="111"/>
      <c r="F249" s="138"/>
    </row>
    <row r="250" spans="1:6" s="37" customFormat="1" hidden="1" x14ac:dyDescent="0.25">
      <c r="A250" s="17" t="s">
        <v>180</v>
      </c>
      <c r="B250" s="7"/>
      <c r="C250" s="111">
        <v>6630</v>
      </c>
      <c r="D250" s="111"/>
      <c r="E250" s="111"/>
      <c r="F250" s="138"/>
    </row>
    <row r="251" spans="1:6" s="37" customFormat="1" ht="30" hidden="1" x14ac:dyDescent="0.25">
      <c r="A251" s="17" t="s">
        <v>181</v>
      </c>
      <c r="B251" s="90"/>
      <c r="C251" s="133">
        <f>C252+C253+C254+C256</f>
        <v>0</v>
      </c>
      <c r="D251" s="111"/>
      <c r="E251" s="111"/>
      <c r="F251" s="138"/>
    </row>
    <row r="252" spans="1:6" s="37" customFormat="1" ht="30" hidden="1" x14ac:dyDescent="0.25">
      <c r="A252" s="17" t="s">
        <v>182</v>
      </c>
      <c r="B252" s="90"/>
      <c r="C252" s="133"/>
      <c r="D252" s="111"/>
      <c r="E252" s="111"/>
      <c r="F252" s="138"/>
    </row>
    <row r="253" spans="1:6" s="37" customFormat="1" ht="30" hidden="1" x14ac:dyDescent="0.25">
      <c r="A253" s="17" t="s">
        <v>183</v>
      </c>
      <c r="B253" s="90"/>
      <c r="C253" s="133"/>
      <c r="D253" s="111"/>
      <c r="E253" s="111"/>
      <c r="F253" s="138"/>
    </row>
    <row r="254" spans="1:6" s="37" customFormat="1" ht="45" hidden="1" x14ac:dyDescent="0.25">
      <c r="A254" s="17" t="s">
        <v>250</v>
      </c>
      <c r="B254" s="90"/>
      <c r="C254" s="133"/>
      <c r="D254" s="111"/>
      <c r="E254" s="111"/>
      <c r="F254" s="138"/>
    </row>
    <row r="255" spans="1:6" s="37" customFormat="1" hidden="1" x14ac:dyDescent="0.25">
      <c r="A255" s="220" t="s">
        <v>251</v>
      </c>
      <c r="B255" s="90"/>
      <c r="C255" s="133"/>
      <c r="D255" s="111"/>
      <c r="E255" s="111"/>
      <c r="F255" s="138"/>
    </row>
    <row r="256" spans="1:6" s="37" customFormat="1" ht="30" hidden="1" x14ac:dyDescent="0.25">
      <c r="A256" s="17" t="s">
        <v>252</v>
      </c>
      <c r="B256" s="90"/>
      <c r="C256" s="133"/>
      <c r="D256" s="111"/>
      <c r="E256" s="111"/>
      <c r="F256" s="138"/>
    </row>
    <row r="257" spans="1:6" s="37" customFormat="1" hidden="1" x14ac:dyDescent="0.25">
      <c r="A257" s="220" t="s">
        <v>251</v>
      </c>
      <c r="B257" s="90"/>
      <c r="C257" s="133"/>
      <c r="D257" s="111"/>
      <c r="E257" s="111"/>
      <c r="F257" s="138"/>
    </row>
    <row r="258" spans="1:6" s="37" customFormat="1" ht="30" hidden="1" customHeight="1" x14ac:dyDescent="0.25">
      <c r="A258" s="17" t="s">
        <v>219</v>
      </c>
      <c r="B258" s="90"/>
      <c r="C258" s="133">
        <f>C259+C260+C262+C264</f>
        <v>0</v>
      </c>
      <c r="D258" s="111"/>
      <c r="E258" s="111"/>
      <c r="F258" s="138"/>
    </row>
    <row r="259" spans="1:6" s="37" customFormat="1" ht="30" hidden="1" x14ac:dyDescent="0.25">
      <c r="A259" s="17" t="s">
        <v>220</v>
      </c>
      <c r="B259" s="90"/>
      <c r="C259" s="133"/>
      <c r="D259" s="111"/>
      <c r="E259" s="111"/>
      <c r="F259" s="138"/>
    </row>
    <row r="260" spans="1:6" s="37" customFormat="1" ht="60" hidden="1" x14ac:dyDescent="0.25">
      <c r="A260" s="17" t="s">
        <v>253</v>
      </c>
      <c r="B260" s="90"/>
      <c r="C260" s="133"/>
      <c r="D260" s="111"/>
      <c r="E260" s="111"/>
      <c r="F260" s="138"/>
    </row>
    <row r="261" spans="1:6" s="37" customFormat="1" hidden="1" x14ac:dyDescent="0.25">
      <c r="A261" s="220" t="s">
        <v>251</v>
      </c>
      <c r="B261" s="90"/>
      <c r="C261" s="133"/>
      <c r="D261" s="111"/>
      <c r="E261" s="111"/>
      <c r="F261" s="138"/>
    </row>
    <row r="262" spans="1:6" s="37" customFormat="1" ht="45" hidden="1" x14ac:dyDescent="0.25">
      <c r="A262" s="17" t="s">
        <v>254</v>
      </c>
      <c r="B262" s="90"/>
      <c r="C262" s="133"/>
      <c r="D262" s="111"/>
      <c r="E262" s="111"/>
      <c r="F262" s="138"/>
    </row>
    <row r="263" spans="1:6" s="37" customFormat="1" hidden="1" x14ac:dyDescent="0.25">
      <c r="A263" s="220" t="s">
        <v>251</v>
      </c>
      <c r="B263" s="90"/>
      <c r="C263" s="133"/>
      <c r="D263" s="111"/>
      <c r="E263" s="111"/>
      <c r="F263" s="138"/>
    </row>
    <row r="264" spans="1:6" s="37" customFormat="1" ht="30" hidden="1" x14ac:dyDescent="0.25">
      <c r="A264" s="17" t="s">
        <v>221</v>
      </c>
      <c r="B264" s="90"/>
      <c r="C264" s="133"/>
      <c r="D264" s="111"/>
      <c r="E264" s="111"/>
      <c r="F264" s="138"/>
    </row>
    <row r="265" spans="1:6" s="37" customFormat="1" hidden="1" x14ac:dyDescent="0.25">
      <c r="A265" s="220" t="s">
        <v>251</v>
      </c>
      <c r="B265" s="90"/>
      <c r="C265" s="133"/>
      <c r="D265" s="111"/>
      <c r="E265" s="111"/>
      <c r="F265" s="138"/>
    </row>
    <row r="266" spans="1:6" s="37" customFormat="1" ht="45" hidden="1" x14ac:dyDescent="0.25">
      <c r="A266" s="17" t="s">
        <v>222</v>
      </c>
      <c r="B266" s="90"/>
      <c r="C266" s="133">
        <v>10000</v>
      </c>
      <c r="D266" s="111"/>
      <c r="E266" s="111"/>
      <c r="F266" s="138"/>
    </row>
    <row r="267" spans="1:6" s="37" customFormat="1" ht="30" hidden="1" x14ac:dyDescent="0.25">
      <c r="A267" s="17" t="s">
        <v>223</v>
      </c>
      <c r="B267" s="90"/>
      <c r="C267" s="133"/>
      <c r="D267" s="111"/>
      <c r="E267" s="111"/>
      <c r="F267" s="138"/>
    </row>
    <row r="268" spans="1:6" s="37" customFormat="1" ht="30" hidden="1" x14ac:dyDescent="0.25">
      <c r="A268" s="17" t="s">
        <v>224</v>
      </c>
      <c r="B268" s="90"/>
      <c r="C268" s="133"/>
      <c r="D268" s="111"/>
      <c r="E268" s="111"/>
      <c r="F268" s="138"/>
    </row>
    <row r="269" spans="1:6" s="37" customFormat="1" hidden="1" x14ac:dyDescent="0.25">
      <c r="A269" s="17" t="s">
        <v>225</v>
      </c>
      <c r="B269" s="90"/>
      <c r="C269" s="111">
        <v>60000</v>
      </c>
      <c r="D269" s="111"/>
      <c r="E269" s="111"/>
      <c r="F269" s="138"/>
    </row>
    <row r="270" spans="1:6" s="37" customFormat="1" hidden="1" x14ac:dyDescent="0.25">
      <c r="A270" s="17" t="s">
        <v>259</v>
      </c>
      <c r="B270" s="90"/>
      <c r="C270" s="111"/>
      <c r="D270" s="111"/>
      <c r="E270" s="111"/>
      <c r="F270" s="138"/>
    </row>
    <row r="271" spans="1:6" s="37" customFormat="1" hidden="1" x14ac:dyDescent="0.25">
      <c r="A271" s="191" t="s">
        <v>270</v>
      </c>
      <c r="B271" s="90"/>
      <c r="C271" s="111"/>
      <c r="D271" s="111"/>
      <c r="E271" s="111"/>
      <c r="F271" s="138"/>
    </row>
    <row r="272" spans="1:6" s="37" customFormat="1" hidden="1" x14ac:dyDescent="0.25">
      <c r="A272" s="25" t="s">
        <v>139</v>
      </c>
      <c r="B272" s="7"/>
      <c r="C272" s="111">
        <v>4450</v>
      </c>
      <c r="D272" s="111"/>
      <c r="E272" s="111"/>
      <c r="F272" s="138"/>
    </row>
    <row r="273" spans="1:6" s="37" customFormat="1" hidden="1" x14ac:dyDescent="0.25">
      <c r="A273" s="191" t="s">
        <v>179</v>
      </c>
      <c r="B273" s="7"/>
      <c r="C273" s="111"/>
      <c r="D273" s="111"/>
      <c r="E273" s="111"/>
      <c r="F273" s="138"/>
    </row>
    <row r="274" spans="1:6" s="37" customFormat="1" ht="30" hidden="1" x14ac:dyDescent="0.25">
      <c r="A274" s="25" t="s">
        <v>140</v>
      </c>
      <c r="B274" s="7"/>
      <c r="C274" s="111">
        <v>21000</v>
      </c>
      <c r="D274" s="111"/>
      <c r="E274" s="111"/>
      <c r="F274" s="138"/>
    </row>
    <row r="275" spans="1:6" s="37" customFormat="1" ht="30" hidden="1" x14ac:dyDescent="0.25">
      <c r="A275" s="191" t="s">
        <v>197</v>
      </c>
      <c r="B275" s="7"/>
      <c r="C275" s="111">
        <v>18500</v>
      </c>
      <c r="D275" s="111"/>
      <c r="E275" s="111"/>
      <c r="F275" s="138"/>
    </row>
    <row r="276" spans="1:6" s="37" customFormat="1" hidden="1" x14ac:dyDescent="0.25">
      <c r="A276" s="232" t="s">
        <v>256</v>
      </c>
      <c r="B276" s="7"/>
      <c r="C276" s="111">
        <v>5000</v>
      </c>
      <c r="D276" s="111"/>
      <c r="E276" s="111"/>
      <c r="F276" s="138"/>
    </row>
    <row r="277" spans="1:6" s="37" customFormat="1" ht="18.75" hidden="1" customHeight="1" x14ac:dyDescent="0.25">
      <c r="A277" s="18" t="s">
        <v>185</v>
      </c>
      <c r="B277" s="7"/>
      <c r="C277" s="103">
        <f>C249+C272*3.2+C274</f>
        <v>111870</v>
      </c>
      <c r="D277" s="111"/>
      <c r="E277" s="111"/>
      <c r="F277" s="138"/>
    </row>
    <row r="278" spans="1:6" s="37" customFormat="1" ht="18.75" hidden="1" customHeight="1" x14ac:dyDescent="0.25">
      <c r="A278" s="173" t="s">
        <v>142</v>
      </c>
      <c r="B278" s="42"/>
      <c r="C278" s="140"/>
      <c r="D278" s="111"/>
      <c r="E278" s="111"/>
      <c r="F278" s="138"/>
    </row>
    <row r="279" spans="1:6" s="37" customFormat="1" hidden="1" x14ac:dyDescent="0.25">
      <c r="A279" s="194" t="s">
        <v>36</v>
      </c>
      <c r="B279" s="42"/>
      <c r="C279" s="138">
        <v>50000</v>
      </c>
      <c r="D279" s="111"/>
      <c r="E279" s="111"/>
      <c r="F279" s="138"/>
    </row>
    <row r="280" spans="1:6" s="37" customFormat="1" hidden="1" x14ac:dyDescent="0.25">
      <c r="A280" s="273" t="s">
        <v>19</v>
      </c>
      <c r="B280" s="42"/>
      <c r="C280" s="138"/>
      <c r="D280" s="111"/>
      <c r="E280" s="111"/>
      <c r="F280" s="138"/>
    </row>
    <row r="281" spans="1:6" s="37" customFormat="1" hidden="1" x14ac:dyDescent="0.25">
      <c r="A281" s="274" t="s">
        <v>21</v>
      </c>
      <c r="B281" s="42"/>
      <c r="C281" s="138">
        <v>1000</v>
      </c>
      <c r="D281" s="111"/>
      <c r="E281" s="111"/>
      <c r="F281" s="138"/>
    </row>
    <row r="282" spans="1:6" s="37" customFormat="1" ht="30" hidden="1" x14ac:dyDescent="0.25">
      <c r="A282" s="27" t="s">
        <v>202</v>
      </c>
      <c r="B282" s="42"/>
      <c r="C282" s="138">
        <v>200</v>
      </c>
      <c r="D282" s="111"/>
      <c r="E282" s="111"/>
      <c r="F282" s="138"/>
    </row>
    <row r="283" spans="1:6" s="37" customFormat="1" hidden="1" x14ac:dyDescent="0.25">
      <c r="A283" s="194" t="s">
        <v>40</v>
      </c>
      <c r="B283" s="42"/>
      <c r="C283" s="138">
        <v>4000</v>
      </c>
      <c r="D283" s="111"/>
      <c r="E283" s="111"/>
      <c r="F283" s="138"/>
    </row>
    <row r="284" spans="1:6" s="37" customFormat="1" ht="30" hidden="1" x14ac:dyDescent="0.25">
      <c r="A284" s="194" t="s">
        <v>73</v>
      </c>
      <c r="B284" s="42"/>
      <c r="C284" s="138">
        <v>250</v>
      </c>
      <c r="D284" s="111"/>
      <c r="E284" s="111"/>
      <c r="F284" s="138"/>
    </row>
    <row r="285" spans="1:6" s="37" customFormat="1" hidden="1" x14ac:dyDescent="0.25">
      <c r="A285" s="27" t="s">
        <v>61</v>
      </c>
      <c r="B285" s="42"/>
      <c r="C285" s="138">
        <v>2100</v>
      </c>
      <c r="D285" s="111"/>
      <c r="E285" s="111"/>
      <c r="F285" s="138"/>
    </row>
    <row r="286" spans="1:6" s="37" customFormat="1" hidden="1" x14ac:dyDescent="0.25">
      <c r="A286" s="27" t="s">
        <v>68</v>
      </c>
      <c r="B286" s="42"/>
      <c r="C286" s="138">
        <v>750</v>
      </c>
      <c r="D286" s="111"/>
      <c r="E286" s="111"/>
      <c r="F286" s="138"/>
    </row>
    <row r="287" spans="1:6" s="37" customFormat="1" hidden="1" x14ac:dyDescent="0.25">
      <c r="A287" s="27" t="s">
        <v>65</v>
      </c>
      <c r="B287" s="42"/>
      <c r="C287" s="138">
        <v>450</v>
      </c>
      <c r="D287" s="111"/>
      <c r="E287" s="111"/>
      <c r="F287" s="138"/>
    </row>
    <row r="288" spans="1:6" s="37" customFormat="1" ht="30" hidden="1" x14ac:dyDescent="0.25">
      <c r="A288" s="194" t="s">
        <v>215</v>
      </c>
      <c r="B288" s="42"/>
      <c r="C288" s="138">
        <v>40</v>
      </c>
      <c r="D288" s="111"/>
      <c r="E288" s="111"/>
      <c r="F288" s="138"/>
    </row>
    <row r="289" spans="1:6" s="37" customFormat="1" hidden="1" x14ac:dyDescent="0.25">
      <c r="A289" s="194" t="s">
        <v>20</v>
      </c>
      <c r="B289" s="42"/>
      <c r="C289" s="138">
        <v>2000</v>
      </c>
      <c r="D289" s="111"/>
      <c r="E289" s="111"/>
      <c r="F289" s="138"/>
    </row>
    <row r="290" spans="1:6" s="37" customFormat="1" hidden="1" x14ac:dyDescent="0.25">
      <c r="A290" s="194" t="s">
        <v>198</v>
      </c>
      <c r="B290" s="42"/>
      <c r="C290" s="138">
        <v>10500</v>
      </c>
      <c r="D290" s="111"/>
      <c r="E290" s="111"/>
      <c r="F290" s="138"/>
    </row>
    <row r="291" spans="1:6" s="37" customFormat="1" hidden="1" x14ac:dyDescent="0.25">
      <c r="A291" s="194" t="s">
        <v>18</v>
      </c>
      <c r="B291" s="42"/>
      <c r="C291" s="138">
        <v>50</v>
      </c>
      <c r="D291" s="111"/>
      <c r="E291" s="111"/>
      <c r="F291" s="138"/>
    </row>
    <row r="292" spans="1:6" s="37" customFormat="1" hidden="1" x14ac:dyDescent="0.25">
      <c r="A292" s="194" t="s">
        <v>34</v>
      </c>
      <c r="B292" s="42"/>
      <c r="C292" s="138">
        <v>1000</v>
      </c>
      <c r="D292" s="111"/>
      <c r="E292" s="111"/>
      <c r="F292" s="138"/>
    </row>
    <row r="293" spans="1:6" s="37" customFormat="1" hidden="1" x14ac:dyDescent="0.25">
      <c r="A293" s="194" t="s">
        <v>63</v>
      </c>
      <c r="B293" s="42"/>
      <c r="C293" s="138">
        <v>1000</v>
      </c>
      <c r="D293" s="111"/>
      <c r="E293" s="111"/>
      <c r="F293" s="138"/>
    </row>
    <row r="294" spans="1:6" s="37" customFormat="1" hidden="1" x14ac:dyDescent="0.25">
      <c r="A294" s="194" t="s">
        <v>62</v>
      </c>
      <c r="B294" s="42"/>
      <c r="C294" s="138">
        <v>100</v>
      </c>
      <c r="D294" s="111"/>
      <c r="E294" s="111"/>
      <c r="F294" s="138"/>
    </row>
    <row r="295" spans="1:6" s="37" customFormat="1" hidden="1" x14ac:dyDescent="0.25">
      <c r="A295" s="194" t="s">
        <v>201</v>
      </c>
      <c r="B295" s="42"/>
      <c r="C295" s="138">
        <v>1750</v>
      </c>
      <c r="D295" s="111"/>
      <c r="E295" s="111"/>
      <c r="F295" s="138"/>
    </row>
    <row r="296" spans="1:6" s="37" customFormat="1" hidden="1" x14ac:dyDescent="0.25">
      <c r="A296" s="194" t="s">
        <v>39</v>
      </c>
      <c r="B296" s="42"/>
      <c r="C296" s="138">
        <v>500</v>
      </c>
      <c r="D296" s="111"/>
      <c r="E296" s="111"/>
      <c r="F296" s="138"/>
    </row>
    <row r="297" spans="1:6" s="37" customFormat="1" ht="20.25" hidden="1" customHeight="1" x14ac:dyDescent="0.25">
      <c r="A297" s="97" t="s">
        <v>8</v>
      </c>
      <c r="B297" s="39"/>
      <c r="C297" s="138"/>
      <c r="D297" s="111"/>
      <c r="E297" s="111"/>
      <c r="F297" s="138"/>
    </row>
    <row r="298" spans="1:6" s="37" customFormat="1" ht="18.75" hidden="1" customHeight="1" x14ac:dyDescent="0.25">
      <c r="A298" s="156" t="s">
        <v>164</v>
      </c>
      <c r="B298" s="39"/>
      <c r="C298" s="138"/>
      <c r="D298" s="111"/>
      <c r="E298" s="111"/>
      <c r="F298" s="138"/>
    </row>
    <row r="299" spans="1:6" s="37" customFormat="1" ht="16.5" hidden="1" customHeight="1" x14ac:dyDescent="0.25">
      <c r="A299" s="67" t="s">
        <v>75</v>
      </c>
      <c r="B299" s="39">
        <v>300</v>
      </c>
      <c r="C299" s="138">
        <v>221</v>
      </c>
      <c r="D299" s="88">
        <v>10</v>
      </c>
      <c r="E299" s="111">
        <f>ROUND(F299/B299,0)</f>
        <v>7</v>
      </c>
      <c r="F299" s="138">
        <f>ROUND(C299*D299,0)</f>
        <v>2210</v>
      </c>
    </row>
    <row r="300" spans="1:6" s="37" customFormat="1" ht="18" hidden="1" customHeight="1" x14ac:dyDescent="0.25">
      <c r="A300" s="67" t="s">
        <v>125</v>
      </c>
      <c r="B300" s="39">
        <v>300</v>
      </c>
      <c r="C300" s="138">
        <v>250</v>
      </c>
      <c r="D300" s="88">
        <v>14</v>
      </c>
      <c r="E300" s="111">
        <f>ROUND(F300/B300,0)</f>
        <v>12</v>
      </c>
      <c r="F300" s="138">
        <f>ROUND(C300*D300,0)</f>
        <v>3500</v>
      </c>
    </row>
    <row r="301" spans="1:6" s="37" customFormat="1" ht="18" hidden="1" customHeight="1" x14ac:dyDescent="0.25">
      <c r="A301" s="67" t="s">
        <v>258</v>
      </c>
      <c r="B301" s="39">
        <v>300</v>
      </c>
      <c r="C301" s="138">
        <v>420</v>
      </c>
      <c r="D301" s="272">
        <v>10</v>
      </c>
      <c r="E301" s="111">
        <f>ROUND(F301/B301,0)</f>
        <v>14</v>
      </c>
      <c r="F301" s="138">
        <f>ROUND(C301*D301,0)</f>
        <v>4200</v>
      </c>
    </row>
    <row r="302" spans="1:6" s="37" customFormat="1" ht="18.75" hidden="1" customHeight="1" x14ac:dyDescent="0.25">
      <c r="A302" s="91" t="s">
        <v>10</v>
      </c>
      <c r="B302" s="39"/>
      <c r="C302" s="140">
        <f>C299+C300+C301</f>
        <v>891</v>
      </c>
      <c r="D302" s="125">
        <f>F302/C302</f>
        <v>11.122334455667788</v>
      </c>
      <c r="E302" s="140">
        <f>E299+E300+E301</f>
        <v>33</v>
      </c>
      <c r="F302" s="140">
        <f>F299+F300+F301</f>
        <v>9910</v>
      </c>
    </row>
    <row r="303" spans="1:6" s="37" customFormat="1" ht="18.75" hidden="1" customHeight="1" x14ac:dyDescent="0.25">
      <c r="A303" s="156" t="s">
        <v>97</v>
      </c>
      <c r="B303" s="90"/>
      <c r="C303" s="140"/>
      <c r="D303" s="125"/>
      <c r="E303" s="140"/>
      <c r="F303" s="140"/>
    </row>
    <row r="304" spans="1:6" s="37" customFormat="1" ht="18.75" hidden="1" customHeight="1" x14ac:dyDescent="0.25">
      <c r="A304" s="155" t="s">
        <v>165</v>
      </c>
      <c r="B304" s="90">
        <v>240</v>
      </c>
      <c r="C304" s="138">
        <v>375</v>
      </c>
      <c r="D304" s="275">
        <v>8</v>
      </c>
      <c r="E304" s="111">
        <f>ROUND(F304/B304,0)</f>
        <v>13</v>
      </c>
      <c r="F304" s="138">
        <f>ROUND(C304*D304,0)</f>
        <v>3000</v>
      </c>
    </row>
    <row r="305" spans="1:6" s="37" customFormat="1" ht="18.75" hidden="1" customHeight="1" x14ac:dyDescent="0.25">
      <c r="A305" s="155" t="s">
        <v>13</v>
      </c>
      <c r="B305" s="90">
        <v>240</v>
      </c>
      <c r="C305" s="264">
        <v>240</v>
      </c>
      <c r="D305" s="276">
        <v>3</v>
      </c>
      <c r="E305" s="111">
        <f>ROUND(F305/B305,0)</f>
        <v>3</v>
      </c>
      <c r="F305" s="138">
        <f>ROUND(C305*D305,0)</f>
        <v>720</v>
      </c>
    </row>
    <row r="306" spans="1:6" s="37" customFormat="1" ht="18.75" hidden="1" customHeight="1" x14ac:dyDescent="0.25">
      <c r="A306" s="91" t="s">
        <v>166</v>
      </c>
      <c r="B306" s="263"/>
      <c r="C306" s="140">
        <f>C304+C305</f>
        <v>615</v>
      </c>
      <c r="D306" s="125">
        <f>D304+D305</f>
        <v>11</v>
      </c>
      <c r="E306" s="140">
        <f>E304+E305</f>
        <v>16</v>
      </c>
      <c r="F306" s="140">
        <f>F304+F305</f>
        <v>3720</v>
      </c>
    </row>
    <row r="307" spans="1:6" s="37" customFormat="1" ht="24.75" hidden="1" customHeight="1" thickBot="1" x14ac:dyDescent="0.3">
      <c r="A307" s="23" t="s">
        <v>136</v>
      </c>
      <c r="B307" s="39"/>
      <c r="C307" s="139">
        <f>C302+C306</f>
        <v>1506</v>
      </c>
      <c r="D307" s="123">
        <f>F307/C307</f>
        <v>9.0504648074369189</v>
      </c>
      <c r="E307" s="139">
        <f>E302+E306</f>
        <v>49</v>
      </c>
      <c r="F307" s="139">
        <f>F302+F306</f>
        <v>13630</v>
      </c>
    </row>
    <row r="308" spans="1:6" s="76" customFormat="1" ht="15.75" hidden="1" customHeight="1" thickBot="1" x14ac:dyDescent="0.3">
      <c r="A308" s="92" t="s">
        <v>11</v>
      </c>
      <c r="B308" s="93"/>
      <c r="C308" s="94"/>
      <c r="D308" s="94"/>
      <c r="E308" s="94"/>
      <c r="F308" s="94"/>
    </row>
    <row r="309" spans="1:6" s="347" customFormat="1" ht="15" hidden="1" customHeight="1" x14ac:dyDescent="0.25">
      <c r="A309" s="77"/>
      <c r="B309" s="277"/>
      <c r="C309" s="138"/>
      <c r="D309" s="138"/>
      <c r="E309" s="138"/>
      <c r="F309" s="138"/>
    </row>
    <row r="310" spans="1:6" ht="19.5" hidden="1" customHeight="1" x14ac:dyDescent="0.25">
      <c r="A310" s="278" t="s">
        <v>104</v>
      </c>
      <c r="B310" s="39"/>
      <c r="C310" s="138"/>
      <c r="D310" s="138"/>
      <c r="E310" s="138"/>
      <c r="F310" s="138"/>
    </row>
    <row r="311" spans="1:6" ht="24.75" hidden="1" customHeight="1" x14ac:dyDescent="0.25">
      <c r="A311" s="52" t="s">
        <v>5</v>
      </c>
      <c r="B311" s="39"/>
      <c r="C311" s="138"/>
      <c r="D311" s="138"/>
      <c r="E311" s="138"/>
      <c r="F311" s="138"/>
    </row>
    <row r="312" spans="1:6" ht="23.85" hidden="1" customHeight="1" x14ac:dyDescent="0.25">
      <c r="A312" s="58" t="s">
        <v>124</v>
      </c>
      <c r="B312" s="39">
        <v>340</v>
      </c>
      <c r="C312" s="138">
        <v>1047</v>
      </c>
      <c r="D312" s="279">
        <v>18</v>
      </c>
      <c r="E312" s="111">
        <f t="shared" ref="E312:E317" si="11">ROUND(F312/B312,0)</f>
        <v>55</v>
      </c>
      <c r="F312" s="138">
        <f t="shared" ref="F312:F317" si="12">ROUND(C312*D312,0)</f>
        <v>18846</v>
      </c>
    </row>
    <row r="313" spans="1:6" ht="23.85" hidden="1" customHeight="1" x14ac:dyDescent="0.25">
      <c r="A313" s="58" t="s">
        <v>130</v>
      </c>
      <c r="B313" s="39">
        <v>340</v>
      </c>
      <c r="C313" s="138">
        <v>530</v>
      </c>
      <c r="D313" s="279">
        <v>16</v>
      </c>
      <c r="E313" s="111">
        <f t="shared" si="11"/>
        <v>25</v>
      </c>
      <c r="F313" s="138">
        <f t="shared" si="12"/>
        <v>8480</v>
      </c>
    </row>
    <row r="314" spans="1:6" ht="23.85" hidden="1" customHeight="1" x14ac:dyDescent="0.25">
      <c r="A314" s="58" t="s">
        <v>131</v>
      </c>
      <c r="B314" s="39">
        <v>340</v>
      </c>
      <c r="C314" s="138">
        <v>440.8</v>
      </c>
      <c r="D314" s="279">
        <v>21</v>
      </c>
      <c r="E314" s="111">
        <f t="shared" si="11"/>
        <v>27</v>
      </c>
      <c r="F314" s="138">
        <f t="shared" si="12"/>
        <v>9257</v>
      </c>
    </row>
    <row r="315" spans="1:6" ht="23.85" hidden="1" customHeight="1" x14ac:dyDescent="0.25">
      <c r="A315" s="58" t="s">
        <v>132</v>
      </c>
      <c r="B315" s="39">
        <v>340</v>
      </c>
      <c r="C315" s="138">
        <v>462</v>
      </c>
      <c r="D315" s="279">
        <v>21</v>
      </c>
      <c r="E315" s="111">
        <f t="shared" si="11"/>
        <v>29</v>
      </c>
      <c r="F315" s="138">
        <f t="shared" si="12"/>
        <v>9702</v>
      </c>
    </row>
    <row r="316" spans="1:6" ht="23.85" hidden="1" customHeight="1" x14ac:dyDescent="0.25">
      <c r="A316" s="58" t="s">
        <v>93</v>
      </c>
      <c r="B316" s="39">
        <v>340</v>
      </c>
      <c r="C316" s="138">
        <v>1015</v>
      </c>
      <c r="D316" s="279">
        <v>28</v>
      </c>
      <c r="E316" s="111">
        <f t="shared" si="11"/>
        <v>84</v>
      </c>
      <c r="F316" s="138">
        <f t="shared" si="12"/>
        <v>28420</v>
      </c>
    </row>
    <row r="317" spans="1:6" ht="23.85" hidden="1" customHeight="1" x14ac:dyDescent="0.25">
      <c r="A317" s="58" t="s">
        <v>133</v>
      </c>
      <c r="B317" s="39">
        <v>340</v>
      </c>
      <c r="C317" s="138">
        <v>2092.1999999999998</v>
      </c>
      <c r="D317" s="279">
        <v>9.3000000000000007</v>
      </c>
      <c r="E317" s="111">
        <f t="shared" si="11"/>
        <v>57</v>
      </c>
      <c r="F317" s="138">
        <f t="shared" si="12"/>
        <v>19457</v>
      </c>
    </row>
    <row r="318" spans="1:6" s="37" customFormat="1" ht="24.75" hidden="1" customHeight="1" x14ac:dyDescent="0.2">
      <c r="A318" s="89" t="s">
        <v>6</v>
      </c>
      <c r="B318" s="42"/>
      <c r="C318" s="280">
        <f>SUM(C312:C317)</f>
        <v>5587</v>
      </c>
      <c r="D318" s="268">
        <f>F318/C318</f>
        <v>16.853767674959727</v>
      </c>
      <c r="E318" s="281">
        <f>SUM(E312:E317)</f>
        <v>277</v>
      </c>
      <c r="F318" s="280">
        <f>SUM(F312:F317)</f>
        <v>94162</v>
      </c>
    </row>
    <row r="319" spans="1:6" s="37" customFormat="1" ht="21.75" hidden="1" customHeight="1" x14ac:dyDescent="0.25">
      <c r="A319" s="16" t="s">
        <v>186</v>
      </c>
      <c r="B319" s="7"/>
      <c r="C319" s="111"/>
      <c r="D319" s="53"/>
      <c r="E319" s="53"/>
      <c r="F319" s="133"/>
    </row>
    <row r="320" spans="1:6" s="37" customFormat="1" ht="18.75" hidden="1" customHeight="1" x14ac:dyDescent="0.25">
      <c r="A320" s="17" t="s">
        <v>141</v>
      </c>
      <c r="B320" s="7"/>
      <c r="C320" s="111">
        <f>C321+C322+C329+C336+C337+C338+C339+C340</f>
        <v>53996</v>
      </c>
      <c r="D320" s="53"/>
      <c r="E320" s="53"/>
      <c r="F320" s="133"/>
    </row>
    <row r="321" spans="1:6" s="37" customFormat="1" ht="19.5" hidden="1" customHeight="1" x14ac:dyDescent="0.25">
      <c r="A321" s="17" t="s">
        <v>180</v>
      </c>
      <c r="B321" s="7"/>
      <c r="C321" s="111"/>
      <c r="D321" s="53"/>
      <c r="E321" s="53"/>
      <c r="F321" s="133"/>
    </row>
    <row r="322" spans="1:6" s="37" customFormat="1" ht="30" hidden="1" x14ac:dyDescent="0.25">
      <c r="A322" s="17" t="s">
        <v>181</v>
      </c>
      <c r="B322" s="90"/>
      <c r="C322" s="133"/>
      <c r="D322" s="53"/>
      <c r="E322" s="53"/>
      <c r="F322" s="133"/>
    </row>
    <row r="323" spans="1:6" s="37" customFormat="1" ht="30" hidden="1" x14ac:dyDescent="0.25">
      <c r="A323" s="17" t="s">
        <v>182</v>
      </c>
      <c r="B323" s="90"/>
      <c r="C323" s="133"/>
      <c r="D323" s="53"/>
      <c r="E323" s="53"/>
      <c r="F323" s="133"/>
    </row>
    <row r="324" spans="1:6" s="37" customFormat="1" ht="30" hidden="1" x14ac:dyDescent="0.25">
      <c r="A324" s="17" t="s">
        <v>183</v>
      </c>
      <c r="B324" s="90"/>
      <c r="C324" s="133"/>
      <c r="D324" s="53"/>
      <c r="E324" s="53"/>
      <c r="F324" s="133"/>
    </row>
    <row r="325" spans="1:6" s="37" customFormat="1" ht="45" hidden="1" x14ac:dyDescent="0.25">
      <c r="A325" s="17" t="s">
        <v>250</v>
      </c>
      <c r="B325" s="90"/>
      <c r="C325" s="133"/>
      <c r="D325" s="53"/>
      <c r="E325" s="53"/>
      <c r="F325" s="133"/>
    </row>
    <row r="326" spans="1:6" s="37" customFormat="1" hidden="1" x14ac:dyDescent="0.25">
      <c r="A326" s="220" t="s">
        <v>251</v>
      </c>
      <c r="B326" s="90"/>
      <c r="C326" s="133"/>
      <c r="D326" s="53"/>
      <c r="E326" s="53"/>
      <c r="F326" s="133"/>
    </row>
    <row r="327" spans="1:6" s="37" customFormat="1" ht="30" hidden="1" x14ac:dyDescent="0.25">
      <c r="A327" s="17" t="s">
        <v>252</v>
      </c>
      <c r="B327" s="90"/>
      <c r="C327" s="133"/>
      <c r="D327" s="53"/>
      <c r="E327" s="53"/>
      <c r="F327" s="133"/>
    </row>
    <row r="328" spans="1:6" s="37" customFormat="1" hidden="1" x14ac:dyDescent="0.25">
      <c r="A328" s="220" t="s">
        <v>251</v>
      </c>
      <c r="B328" s="90"/>
      <c r="C328" s="133"/>
      <c r="D328" s="53"/>
      <c r="E328" s="53"/>
      <c r="F328" s="133"/>
    </row>
    <row r="329" spans="1:6" s="37" customFormat="1" ht="45" hidden="1" x14ac:dyDescent="0.25">
      <c r="A329" s="17" t="s">
        <v>219</v>
      </c>
      <c r="B329" s="90"/>
      <c r="C329" s="133"/>
      <c r="D329" s="53"/>
      <c r="E329" s="53"/>
      <c r="F329" s="133"/>
    </row>
    <row r="330" spans="1:6" s="37" customFormat="1" ht="30" hidden="1" x14ac:dyDescent="0.25">
      <c r="A330" s="17" t="s">
        <v>220</v>
      </c>
      <c r="B330" s="90"/>
      <c r="C330" s="133"/>
      <c r="D330" s="53"/>
      <c r="E330" s="53"/>
      <c r="F330" s="133"/>
    </row>
    <row r="331" spans="1:6" s="37" customFormat="1" ht="60" hidden="1" x14ac:dyDescent="0.25">
      <c r="A331" s="17" t="s">
        <v>253</v>
      </c>
      <c r="B331" s="90"/>
      <c r="C331" s="133"/>
      <c r="D331" s="53"/>
      <c r="E331" s="53"/>
      <c r="F331" s="133"/>
    </row>
    <row r="332" spans="1:6" s="37" customFormat="1" hidden="1" x14ac:dyDescent="0.25">
      <c r="A332" s="220" t="s">
        <v>251</v>
      </c>
      <c r="B332" s="90"/>
      <c r="C332" s="133"/>
      <c r="D332" s="53"/>
      <c r="E332" s="53"/>
      <c r="F332" s="133"/>
    </row>
    <row r="333" spans="1:6" s="37" customFormat="1" ht="45" hidden="1" x14ac:dyDescent="0.25">
      <c r="A333" s="17" t="s">
        <v>254</v>
      </c>
      <c r="B333" s="90"/>
      <c r="C333" s="133"/>
      <c r="D333" s="53"/>
      <c r="E333" s="53"/>
      <c r="F333" s="133"/>
    </row>
    <row r="334" spans="1:6" s="37" customFormat="1" hidden="1" x14ac:dyDescent="0.25">
      <c r="A334" s="220" t="s">
        <v>251</v>
      </c>
      <c r="B334" s="90"/>
      <c r="C334" s="133"/>
      <c r="D334" s="53"/>
      <c r="E334" s="53"/>
      <c r="F334" s="133"/>
    </row>
    <row r="335" spans="1:6" s="37" customFormat="1" ht="45" hidden="1" x14ac:dyDescent="0.25">
      <c r="A335" s="17" t="s">
        <v>255</v>
      </c>
      <c r="B335" s="90"/>
      <c r="C335" s="133"/>
      <c r="D335" s="53"/>
      <c r="E335" s="53"/>
      <c r="F335" s="133"/>
    </row>
    <row r="336" spans="1:6" s="37" customFormat="1" hidden="1" x14ac:dyDescent="0.25">
      <c r="A336" s="220" t="s">
        <v>251</v>
      </c>
      <c r="B336" s="90"/>
      <c r="C336" s="133"/>
      <c r="D336" s="53"/>
      <c r="E336" s="53"/>
      <c r="F336" s="133"/>
    </row>
    <row r="337" spans="1:6" s="37" customFormat="1" ht="45" hidden="1" x14ac:dyDescent="0.25">
      <c r="A337" s="17" t="s">
        <v>222</v>
      </c>
      <c r="B337" s="90"/>
      <c r="C337" s="133"/>
      <c r="D337" s="53"/>
      <c r="E337" s="53"/>
      <c r="F337" s="133"/>
    </row>
    <row r="338" spans="1:6" s="37" customFormat="1" ht="30" hidden="1" x14ac:dyDescent="0.25">
      <c r="A338" s="17" t="s">
        <v>223</v>
      </c>
      <c r="B338" s="90"/>
      <c r="C338" s="133"/>
      <c r="D338" s="53"/>
      <c r="E338" s="53"/>
      <c r="F338" s="133"/>
    </row>
    <row r="339" spans="1:6" s="37" customFormat="1" ht="30" hidden="1" x14ac:dyDescent="0.25">
      <c r="A339" s="17" t="s">
        <v>224</v>
      </c>
      <c r="B339" s="90"/>
      <c r="C339" s="133"/>
      <c r="D339" s="53"/>
      <c r="E339" s="53"/>
      <c r="F339" s="133"/>
    </row>
    <row r="340" spans="1:6" s="37" customFormat="1" hidden="1" x14ac:dyDescent="0.25">
      <c r="A340" s="17" t="s">
        <v>225</v>
      </c>
      <c r="B340" s="90"/>
      <c r="C340" s="111">
        <v>53996</v>
      </c>
      <c r="D340" s="53"/>
      <c r="E340" s="53"/>
      <c r="F340" s="133"/>
    </row>
    <row r="341" spans="1:6" s="37" customFormat="1" hidden="1" x14ac:dyDescent="0.25">
      <c r="A341" s="17" t="s">
        <v>259</v>
      </c>
      <c r="B341" s="90"/>
      <c r="C341" s="133"/>
      <c r="D341" s="53"/>
      <c r="E341" s="53"/>
      <c r="F341" s="133"/>
    </row>
    <row r="342" spans="1:6" s="37" customFormat="1" hidden="1" x14ac:dyDescent="0.25">
      <c r="A342" s="220" t="s">
        <v>260</v>
      </c>
      <c r="B342" s="90"/>
      <c r="C342" s="133"/>
      <c r="D342" s="53"/>
      <c r="E342" s="53"/>
      <c r="F342" s="133"/>
    </row>
    <row r="343" spans="1:6" s="37" customFormat="1" hidden="1" x14ac:dyDescent="0.25">
      <c r="A343" s="25" t="s">
        <v>139</v>
      </c>
      <c r="B343" s="90"/>
      <c r="C343" s="133"/>
      <c r="D343" s="53"/>
      <c r="E343" s="53"/>
      <c r="F343" s="133"/>
    </row>
    <row r="344" spans="1:6" s="37" customFormat="1" hidden="1" x14ac:dyDescent="0.25">
      <c r="A344" s="191" t="s">
        <v>179</v>
      </c>
      <c r="B344" s="90"/>
      <c r="C344" s="133"/>
      <c r="D344" s="53"/>
      <c r="E344" s="53"/>
      <c r="F344" s="133"/>
    </row>
    <row r="345" spans="1:6" s="37" customFormat="1" ht="30" hidden="1" x14ac:dyDescent="0.25">
      <c r="A345" s="25" t="s">
        <v>140</v>
      </c>
      <c r="B345" s="90"/>
      <c r="C345" s="133"/>
      <c r="D345" s="53"/>
      <c r="E345" s="53"/>
      <c r="F345" s="133"/>
    </row>
    <row r="346" spans="1:6" s="37" customFormat="1" ht="30" hidden="1" x14ac:dyDescent="0.25">
      <c r="A346" s="282" t="s">
        <v>197</v>
      </c>
      <c r="B346" s="90"/>
      <c r="C346" s="133"/>
      <c r="D346" s="53"/>
      <c r="E346" s="53"/>
      <c r="F346" s="133"/>
    </row>
    <row r="347" spans="1:6" s="37" customFormat="1" hidden="1" x14ac:dyDescent="0.25">
      <c r="A347" s="191" t="s">
        <v>261</v>
      </c>
      <c r="B347" s="90"/>
      <c r="C347" s="133"/>
      <c r="D347" s="53"/>
      <c r="E347" s="53"/>
      <c r="F347" s="133"/>
    </row>
    <row r="348" spans="1:6" s="37" customFormat="1" hidden="1" x14ac:dyDescent="0.25">
      <c r="A348" s="18" t="s">
        <v>185</v>
      </c>
      <c r="B348" s="90"/>
      <c r="C348" s="103">
        <f>C320+ROUND(C343*3.2,0)+C345</f>
        <v>53996</v>
      </c>
      <c r="D348" s="53"/>
      <c r="E348" s="53"/>
      <c r="F348" s="133"/>
    </row>
    <row r="349" spans="1:6" s="37" customFormat="1" ht="18.75" hidden="1" customHeight="1" x14ac:dyDescent="0.25">
      <c r="A349" s="173" t="s">
        <v>142</v>
      </c>
      <c r="B349" s="42"/>
      <c r="C349" s="280"/>
      <c r="D349" s="53"/>
      <c r="E349" s="53"/>
      <c r="F349" s="133"/>
    </row>
    <row r="350" spans="1:6" s="37" customFormat="1" hidden="1" x14ac:dyDescent="0.25">
      <c r="A350" s="58" t="s">
        <v>21</v>
      </c>
      <c r="B350" s="42"/>
      <c r="C350" s="133">
        <v>5500</v>
      </c>
      <c r="D350" s="53"/>
      <c r="E350" s="53"/>
      <c r="F350" s="133"/>
    </row>
    <row r="351" spans="1:6" s="37" customFormat="1" ht="30" hidden="1" x14ac:dyDescent="0.25">
      <c r="A351" s="58" t="s">
        <v>202</v>
      </c>
      <c r="B351" s="90"/>
      <c r="C351" s="133">
        <v>4900</v>
      </c>
      <c r="D351" s="53"/>
      <c r="E351" s="53"/>
      <c r="F351" s="133"/>
    </row>
    <row r="352" spans="1:6" s="37" customFormat="1" hidden="1" x14ac:dyDescent="0.25">
      <c r="A352" s="58" t="s">
        <v>38</v>
      </c>
      <c r="B352" s="90"/>
      <c r="C352" s="133">
        <v>1600</v>
      </c>
      <c r="D352" s="53"/>
      <c r="E352" s="53"/>
      <c r="F352" s="133"/>
    </row>
    <row r="353" spans="1:6" s="37" customFormat="1" hidden="1" x14ac:dyDescent="0.25">
      <c r="A353" s="58" t="s">
        <v>144</v>
      </c>
      <c r="B353" s="90"/>
      <c r="C353" s="133">
        <v>720</v>
      </c>
      <c r="D353" s="53"/>
      <c r="E353" s="53"/>
      <c r="F353" s="133"/>
    </row>
    <row r="354" spans="1:6" s="37" customFormat="1" ht="30" hidden="1" x14ac:dyDescent="0.25">
      <c r="A354" s="58" t="s">
        <v>99</v>
      </c>
      <c r="B354" s="90"/>
      <c r="C354" s="133">
        <v>4800</v>
      </c>
      <c r="D354" s="53"/>
      <c r="E354" s="53"/>
      <c r="F354" s="133"/>
    </row>
    <row r="355" spans="1:6" s="37" customFormat="1" hidden="1" x14ac:dyDescent="0.25">
      <c r="A355" s="58" t="s">
        <v>19</v>
      </c>
      <c r="B355" s="90"/>
      <c r="C355" s="133">
        <v>800</v>
      </c>
      <c r="D355" s="53"/>
      <c r="E355" s="53"/>
      <c r="F355" s="133"/>
    </row>
    <row r="356" spans="1:6" s="37" customFormat="1" hidden="1" x14ac:dyDescent="0.25">
      <c r="A356" s="58" t="s">
        <v>286</v>
      </c>
      <c r="B356" s="90"/>
      <c r="C356" s="133">
        <v>500</v>
      </c>
      <c r="D356" s="53"/>
      <c r="E356" s="53"/>
      <c r="F356" s="133"/>
    </row>
    <row r="357" spans="1:6" s="37" customFormat="1" hidden="1" x14ac:dyDescent="0.25">
      <c r="A357" s="58" t="s">
        <v>209</v>
      </c>
      <c r="B357" s="90"/>
      <c r="C357" s="133">
        <v>3487</v>
      </c>
      <c r="D357" s="53"/>
      <c r="E357" s="53"/>
      <c r="F357" s="133"/>
    </row>
    <row r="358" spans="1:6" s="37" customFormat="1" hidden="1" x14ac:dyDescent="0.25">
      <c r="A358" s="35" t="s">
        <v>210</v>
      </c>
      <c r="B358" s="90"/>
      <c r="C358" s="133">
        <v>2650</v>
      </c>
      <c r="D358" s="53"/>
      <c r="E358" s="53"/>
      <c r="F358" s="133"/>
    </row>
    <row r="359" spans="1:6" s="37" customFormat="1" hidden="1" x14ac:dyDescent="0.25">
      <c r="A359" s="58" t="s">
        <v>168</v>
      </c>
      <c r="B359" s="90"/>
      <c r="C359" s="133">
        <v>1640</v>
      </c>
      <c r="D359" s="53"/>
      <c r="E359" s="53"/>
      <c r="F359" s="133"/>
    </row>
    <row r="360" spans="1:6" s="37" customFormat="1" ht="30" hidden="1" x14ac:dyDescent="0.25">
      <c r="A360" s="58" t="s">
        <v>211</v>
      </c>
      <c r="B360" s="90"/>
      <c r="C360" s="133">
        <v>2400</v>
      </c>
      <c r="D360" s="53"/>
      <c r="E360" s="53"/>
      <c r="F360" s="133"/>
    </row>
    <row r="361" spans="1:6" s="37" customFormat="1" ht="30" hidden="1" x14ac:dyDescent="0.25">
      <c r="A361" s="58" t="s">
        <v>212</v>
      </c>
      <c r="B361" s="90"/>
      <c r="C361" s="133">
        <v>6500</v>
      </c>
      <c r="D361" s="53"/>
      <c r="E361" s="53"/>
      <c r="F361" s="133"/>
    </row>
    <row r="362" spans="1:6" s="37" customFormat="1" ht="18.75" hidden="1" customHeight="1" x14ac:dyDescent="0.25">
      <c r="A362" s="97" t="s">
        <v>8</v>
      </c>
      <c r="B362" s="90"/>
      <c r="C362" s="133"/>
      <c r="D362" s="53"/>
      <c r="E362" s="53"/>
      <c r="F362" s="133"/>
    </row>
    <row r="363" spans="1:6" s="37" customFormat="1" ht="18.75" hidden="1" customHeight="1" x14ac:dyDescent="0.25">
      <c r="A363" s="21" t="s">
        <v>164</v>
      </c>
      <c r="B363" s="90"/>
      <c r="C363" s="133"/>
      <c r="D363" s="53"/>
      <c r="E363" s="159"/>
      <c r="F363" s="283"/>
    </row>
    <row r="364" spans="1:6" s="37" customFormat="1" ht="16.5" hidden="1" customHeight="1" x14ac:dyDescent="0.25">
      <c r="A364" s="67" t="s">
        <v>93</v>
      </c>
      <c r="B364" s="90">
        <v>330</v>
      </c>
      <c r="C364" s="133">
        <v>55</v>
      </c>
      <c r="D364" s="284">
        <v>30</v>
      </c>
      <c r="E364" s="111">
        <f>ROUND(F364/B364,0)</f>
        <v>5</v>
      </c>
      <c r="F364" s="138">
        <f>ROUND(C364*D364,0)</f>
        <v>1650</v>
      </c>
    </row>
    <row r="365" spans="1:6" s="37" customFormat="1" ht="17.25" hidden="1" customHeight="1" x14ac:dyDescent="0.25">
      <c r="A365" s="97" t="s">
        <v>10</v>
      </c>
      <c r="B365" s="252"/>
      <c r="C365" s="285">
        <f>C364</f>
        <v>55</v>
      </c>
      <c r="D365" s="254">
        <f>D364</f>
        <v>30</v>
      </c>
      <c r="E365" s="286">
        <f>E364</f>
        <v>5</v>
      </c>
      <c r="F365" s="285">
        <f>F364</f>
        <v>1650</v>
      </c>
    </row>
    <row r="366" spans="1:6" s="37" customFormat="1" ht="16.5" hidden="1" customHeight="1" x14ac:dyDescent="0.25">
      <c r="A366" s="21" t="s">
        <v>23</v>
      </c>
      <c r="B366" s="90"/>
      <c r="C366" s="133"/>
      <c r="D366" s="284"/>
      <c r="E366" s="111"/>
      <c r="F366" s="138"/>
    </row>
    <row r="367" spans="1:6" s="37" customFormat="1" ht="20.25" hidden="1" customHeight="1" x14ac:dyDescent="0.25">
      <c r="A367" s="155" t="s">
        <v>165</v>
      </c>
      <c r="B367" s="90">
        <v>240</v>
      </c>
      <c r="C367" s="133">
        <v>1142</v>
      </c>
      <c r="D367" s="284">
        <v>8</v>
      </c>
      <c r="E367" s="111">
        <f>ROUND(F367/B367,0)</f>
        <v>38</v>
      </c>
      <c r="F367" s="138">
        <f>ROUND(C367*D367,0)</f>
        <v>9136</v>
      </c>
    </row>
    <row r="368" spans="1:6" s="37" customFormat="1" ht="17.25" hidden="1" customHeight="1" x14ac:dyDescent="0.25">
      <c r="A368" s="155" t="s">
        <v>13</v>
      </c>
      <c r="B368" s="90">
        <v>240</v>
      </c>
      <c r="C368" s="133">
        <v>800</v>
      </c>
      <c r="D368" s="287">
        <v>5</v>
      </c>
      <c r="E368" s="111">
        <f>ROUND(F368/B368,0)</f>
        <v>17</v>
      </c>
      <c r="F368" s="138">
        <f>ROUND(C368*D368,0)</f>
        <v>4000</v>
      </c>
    </row>
    <row r="369" spans="1:6" s="37" customFormat="1" ht="18.75" hidden="1" customHeight="1" x14ac:dyDescent="0.25">
      <c r="A369" s="91" t="s">
        <v>166</v>
      </c>
      <c r="B369" s="263"/>
      <c r="C369" s="253">
        <f>C367+C368</f>
        <v>1942</v>
      </c>
      <c r="D369" s="288">
        <f>F369/C369</f>
        <v>6.7641606591143155</v>
      </c>
      <c r="E369" s="253">
        <f>E367+E368</f>
        <v>55</v>
      </c>
      <c r="F369" s="253">
        <f>F367+F368</f>
        <v>13136</v>
      </c>
    </row>
    <row r="370" spans="1:6" s="37" customFormat="1" ht="24.75" hidden="1" customHeight="1" thickBot="1" x14ac:dyDescent="0.25">
      <c r="A370" s="23" t="s">
        <v>136</v>
      </c>
      <c r="B370" s="289"/>
      <c r="C370" s="280">
        <f>C365+C369</f>
        <v>1997</v>
      </c>
      <c r="D370" s="290">
        <f>F370/C370</f>
        <v>7.4041061592388582</v>
      </c>
      <c r="E370" s="280">
        <f>E365+E369</f>
        <v>60</v>
      </c>
      <c r="F370" s="280">
        <f>F365+F369</f>
        <v>14786</v>
      </c>
    </row>
    <row r="371" spans="1:6" s="76" customFormat="1" ht="19.5" hidden="1" customHeight="1" thickBot="1" x14ac:dyDescent="0.3">
      <c r="A371" s="92" t="s">
        <v>11</v>
      </c>
      <c r="B371" s="93"/>
      <c r="C371" s="269"/>
      <c r="D371" s="269"/>
      <c r="E371" s="269"/>
      <c r="F371" s="269"/>
    </row>
    <row r="372" spans="1:6" s="347" customFormat="1" ht="33" customHeight="1" x14ac:dyDescent="0.25">
      <c r="A372" s="291" t="s">
        <v>105</v>
      </c>
      <c r="B372" s="292"/>
      <c r="C372" s="293"/>
      <c r="D372" s="293"/>
      <c r="E372" s="293"/>
      <c r="F372" s="293"/>
    </row>
    <row r="373" spans="1:6" s="347" customFormat="1" ht="21" customHeight="1" x14ac:dyDescent="0.25">
      <c r="A373" s="294" t="s">
        <v>186</v>
      </c>
      <c r="B373" s="102"/>
      <c r="C373" s="111"/>
      <c r="D373" s="283"/>
      <c r="E373" s="283"/>
      <c r="F373" s="283"/>
    </row>
    <row r="374" spans="1:6" s="347" customFormat="1" x14ac:dyDescent="0.25">
      <c r="A374" s="17" t="s">
        <v>141</v>
      </c>
      <c r="B374" s="7"/>
      <c r="C374" s="111">
        <f>C375+C376+C383+C391+C392+C393+C394+C395</f>
        <v>100883</v>
      </c>
      <c r="D374" s="283"/>
      <c r="E374" s="283"/>
      <c r="F374" s="283"/>
    </row>
    <row r="375" spans="1:6" s="347" customFormat="1" x14ac:dyDescent="0.25">
      <c r="A375" s="17" t="s">
        <v>180</v>
      </c>
      <c r="B375" s="7"/>
      <c r="C375" s="111">
        <v>26400</v>
      </c>
      <c r="D375" s="283"/>
      <c r="E375" s="283"/>
      <c r="F375" s="283"/>
    </row>
    <row r="376" spans="1:6" s="347" customFormat="1" ht="30" x14ac:dyDescent="0.25">
      <c r="A376" s="17" t="s">
        <v>181</v>
      </c>
      <c r="B376" s="90"/>
      <c r="C376" s="133">
        <f>C377+C378+C379+C381</f>
        <v>0</v>
      </c>
      <c r="D376" s="283"/>
      <c r="E376" s="283"/>
      <c r="F376" s="283"/>
    </row>
    <row r="377" spans="1:6" s="347" customFormat="1" ht="30" x14ac:dyDescent="0.25">
      <c r="A377" s="17" t="s">
        <v>182</v>
      </c>
      <c r="B377" s="90"/>
      <c r="C377" s="133"/>
      <c r="D377" s="283"/>
      <c r="E377" s="283"/>
      <c r="F377" s="283"/>
    </row>
    <row r="378" spans="1:6" s="347" customFormat="1" ht="30" x14ac:dyDescent="0.25">
      <c r="A378" s="17" t="s">
        <v>183</v>
      </c>
      <c r="B378" s="90"/>
      <c r="C378" s="133"/>
      <c r="D378" s="283"/>
      <c r="E378" s="283"/>
      <c r="F378" s="283"/>
    </row>
    <row r="379" spans="1:6" s="347" customFormat="1" ht="45" x14ac:dyDescent="0.25">
      <c r="A379" s="17" t="s">
        <v>250</v>
      </c>
      <c r="B379" s="90"/>
      <c r="C379" s="133"/>
      <c r="D379" s="283"/>
      <c r="E379" s="283"/>
      <c r="F379" s="283"/>
    </row>
    <row r="380" spans="1:6" s="347" customFormat="1" x14ac:dyDescent="0.25">
      <c r="A380" s="220" t="s">
        <v>251</v>
      </c>
      <c r="B380" s="90"/>
      <c r="C380" s="133"/>
      <c r="D380" s="283"/>
      <c r="E380" s="283"/>
      <c r="F380" s="283"/>
    </row>
    <row r="381" spans="1:6" s="347" customFormat="1" ht="30" x14ac:dyDescent="0.25">
      <c r="A381" s="17" t="s">
        <v>252</v>
      </c>
      <c r="B381" s="90"/>
      <c r="C381" s="133"/>
      <c r="D381" s="283"/>
      <c r="E381" s="283"/>
      <c r="F381" s="283"/>
    </row>
    <row r="382" spans="1:6" s="347" customFormat="1" x14ac:dyDescent="0.25">
      <c r="A382" s="220" t="s">
        <v>251</v>
      </c>
      <c r="B382" s="90"/>
      <c r="C382" s="133"/>
      <c r="D382" s="283"/>
      <c r="E382" s="283"/>
      <c r="F382" s="283"/>
    </row>
    <row r="383" spans="1:6" s="347" customFormat="1" ht="45" x14ac:dyDescent="0.25">
      <c r="A383" s="17" t="s">
        <v>219</v>
      </c>
      <c r="B383" s="90"/>
      <c r="C383" s="133">
        <f>C384+C385+C387+C389</f>
        <v>0</v>
      </c>
      <c r="D383" s="283"/>
      <c r="E383" s="283"/>
      <c r="F383" s="283"/>
    </row>
    <row r="384" spans="1:6" s="347" customFormat="1" ht="30" x14ac:dyDescent="0.25">
      <c r="A384" s="17" t="s">
        <v>220</v>
      </c>
      <c r="B384" s="90"/>
      <c r="C384" s="133"/>
      <c r="D384" s="283"/>
      <c r="E384" s="283"/>
      <c r="F384" s="283"/>
    </row>
    <row r="385" spans="1:6" s="347" customFormat="1" ht="60" x14ac:dyDescent="0.25">
      <c r="A385" s="17" t="s">
        <v>253</v>
      </c>
      <c r="B385" s="90"/>
      <c r="C385" s="133"/>
      <c r="D385" s="283"/>
      <c r="E385" s="283"/>
      <c r="F385" s="283"/>
    </row>
    <row r="386" spans="1:6" s="347" customFormat="1" x14ac:dyDescent="0.25">
      <c r="A386" s="220" t="s">
        <v>251</v>
      </c>
      <c r="B386" s="90"/>
      <c r="C386" s="133"/>
      <c r="D386" s="283"/>
      <c r="E386" s="283"/>
      <c r="F386" s="283"/>
    </row>
    <row r="387" spans="1:6" s="347" customFormat="1" ht="45" x14ac:dyDescent="0.25">
      <c r="A387" s="17" t="s">
        <v>254</v>
      </c>
      <c r="B387" s="90"/>
      <c r="C387" s="133"/>
      <c r="D387" s="283"/>
      <c r="E387" s="283"/>
      <c r="F387" s="283"/>
    </row>
    <row r="388" spans="1:6" s="347" customFormat="1" x14ac:dyDescent="0.25">
      <c r="A388" s="220" t="s">
        <v>251</v>
      </c>
      <c r="B388" s="90"/>
      <c r="C388" s="133"/>
      <c r="D388" s="283"/>
      <c r="E388" s="283"/>
      <c r="F388" s="283"/>
    </row>
    <row r="389" spans="1:6" s="347" customFormat="1" ht="30" x14ac:dyDescent="0.25">
      <c r="A389" s="17" t="s">
        <v>221</v>
      </c>
      <c r="B389" s="90"/>
      <c r="C389" s="133"/>
      <c r="D389" s="283"/>
      <c r="E389" s="283"/>
      <c r="F389" s="283"/>
    </row>
    <row r="390" spans="1:6" s="347" customFormat="1" x14ac:dyDescent="0.25">
      <c r="A390" s="220" t="s">
        <v>251</v>
      </c>
      <c r="B390" s="90"/>
      <c r="C390" s="133"/>
      <c r="D390" s="283"/>
      <c r="E390" s="283"/>
      <c r="F390" s="283"/>
    </row>
    <row r="391" spans="1:6" s="347" customFormat="1" ht="45" x14ac:dyDescent="0.25">
      <c r="A391" s="17" t="s">
        <v>222</v>
      </c>
      <c r="B391" s="90"/>
      <c r="C391" s="133">
        <v>2000</v>
      </c>
      <c r="D391" s="283"/>
      <c r="E391" s="283"/>
      <c r="F391" s="283"/>
    </row>
    <row r="392" spans="1:6" s="347" customFormat="1" ht="30" x14ac:dyDescent="0.25">
      <c r="A392" s="17" t="s">
        <v>223</v>
      </c>
      <c r="B392" s="90"/>
      <c r="C392" s="133"/>
      <c r="D392" s="283"/>
      <c r="E392" s="283"/>
      <c r="F392" s="283"/>
    </row>
    <row r="393" spans="1:6" s="347" customFormat="1" ht="30" x14ac:dyDescent="0.25">
      <c r="A393" s="17" t="s">
        <v>224</v>
      </c>
      <c r="B393" s="90"/>
      <c r="C393" s="133"/>
      <c r="D393" s="283"/>
      <c r="E393" s="283"/>
      <c r="F393" s="283"/>
    </row>
    <row r="394" spans="1:6" s="347" customFormat="1" x14ac:dyDescent="0.25">
      <c r="A394" s="17" t="s">
        <v>225</v>
      </c>
      <c r="B394" s="7"/>
      <c r="C394" s="111">
        <v>72483</v>
      </c>
      <c r="D394" s="283"/>
      <c r="E394" s="283"/>
      <c r="F394" s="283"/>
    </row>
    <row r="395" spans="1:6" s="347" customFormat="1" x14ac:dyDescent="0.25">
      <c r="A395" s="17" t="s">
        <v>259</v>
      </c>
      <c r="B395" s="7"/>
      <c r="C395" s="111"/>
      <c r="D395" s="283"/>
      <c r="E395" s="283"/>
      <c r="F395" s="283"/>
    </row>
    <row r="396" spans="1:6" s="347" customFormat="1" x14ac:dyDescent="0.25">
      <c r="A396" s="191" t="s">
        <v>270</v>
      </c>
      <c r="B396" s="7"/>
      <c r="C396" s="111"/>
      <c r="D396" s="283"/>
      <c r="E396" s="283"/>
      <c r="F396" s="283"/>
    </row>
    <row r="397" spans="1:6" s="347" customFormat="1" x14ac:dyDescent="0.25">
      <c r="A397" s="25" t="s">
        <v>139</v>
      </c>
      <c r="B397" s="7"/>
      <c r="C397" s="111">
        <v>53356</v>
      </c>
      <c r="D397" s="283"/>
      <c r="E397" s="283"/>
      <c r="F397" s="283"/>
    </row>
    <row r="398" spans="1:6" s="347" customFormat="1" x14ac:dyDescent="0.25">
      <c r="A398" s="191" t="s">
        <v>179</v>
      </c>
      <c r="B398" s="7"/>
      <c r="C398" s="111">
        <v>49800</v>
      </c>
      <c r="D398" s="283"/>
      <c r="E398" s="283"/>
      <c r="F398" s="283"/>
    </row>
    <row r="399" spans="1:6" s="347" customFormat="1" ht="30" x14ac:dyDescent="0.25">
      <c r="A399" s="25" t="s">
        <v>140</v>
      </c>
      <c r="B399" s="7"/>
      <c r="C399" s="111"/>
      <c r="D399" s="283"/>
      <c r="E399" s="283"/>
      <c r="F399" s="283"/>
    </row>
    <row r="400" spans="1:6" s="347" customFormat="1" ht="30" x14ac:dyDescent="0.25">
      <c r="A400" s="191" t="s">
        <v>197</v>
      </c>
      <c r="B400" s="7"/>
      <c r="C400" s="111"/>
      <c r="D400" s="283"/>
      <c r="E400" s="283"/>
      <c r="F400" s="283"/>
    </row>
    <row r="401" spans="1:6" s="347" customFormat="1" x14ac:dyDescent="0.25">
      <c r="A401" s="232" t="s">
        <v>256</v>
      </c>
      <c r="B401" s="7"/>
      <c r="C401" s="111"/>
      <c r="D401" s="283"/>
      <c r="E401" s="283"/>
      <c r="F401" s="283"/>
    </row>
    <row r="402" spans="1:6" s="347" customFormat="1" x14ac:dyDescent="0.25">
      <c r="A402" s="18" t="s">
        <v>185</v>
      </c>
      <c r="B402" s="7"/>
      <c r="C402" s="103">
        <f>C374+ROUND(C397*3.2,0)+C399</f>
        <v>271622</v>
      </c>
      <c r="D402" s="283"/>
      <c r="E402" s="283"/>
      <c r="F402" s="283"/>
    </row>
    <row r="403" spans="1:6" s="347" customFormat="1" ht="18" customHeight="1" x14ac:dyDescent="0.25">
      <c r="A403" s="173" t="s">
        <v>142</v>
      </c>
      <c r="B403" s="42"/>
      <c r="C403" s="280"/>
      <c r="D403" s="283"/>
      <c r="E403" s="283"/>
      <c r="F403" s="283"/>
    </row>
    <row r="404" spans="1:6" s="347" customFormat="1" ht="30" x14ac:dyDescent="0.25">
      <c r="A404" s="58" t="s">
        <v>70</v>
      </c>
      <c r="B404" s="42"/>
      <c r="C404" s="133">
        <v>130625</v>
      </c>
      <c r="D404" s="283"/>
      <c r="E404" s="283"/>
      <c r="F404" s="283"/>
    </row>
    <row r="405" spans="1:6" s="347" customFormat="1" ht="30" x14ac:dyDescent="0.25">
      <c r="A405" s="194" t="s">
        <v>71</v>
      </c>
      <c r="B405" s="42"/>
      <c r="C405" s="133">
        <v>7174</v>
      </c>
      <c r="D405" s="283"/>
      <c r="E405" s="283"/>
      <c r="F405" s="283"/>
    </row>
    <row r="406" spans="1:6" s="347" customFormat="1" x14ac:dyDescent="0.25">
      <c r="A406" s="194" t="s">
        <v>64</v>
      </c>
      <c r="B406" s="42"/>
      <c r="C406" s="133">
        <f>325-75</f>
        <v>250</v>
      </c>
      <c r="D406" s="283"/>
      <c r="E406" s="283"/>
      <c r="F406" s="283"/>
    </row>
    <row r="407" spans="1:6" s="347" customFormat="1" x14ac:dyDescent="0.25">
      <c r="A407" s="194" t="s">
        <v>36</v>
      </c>
      <c r="B407" s="42"/>
      <c r="C407" s="133">
        <v>10515</v>
      </c>
      <c r="D407" s="283"/>
      <c r="E407" s="283"/>
      <c r="F407" s="283"/>
    </row>
    <row r="408" spans="1:6" s="347" customFormat="1" ht="45" x14ac:dyDescent="0.25">
      <c r="A408" s="194" t="s">
        <v>204</v>
      </c>
      <c r="B408" s="42"/>
      <c r="C408" s="133">
        <v>24123</v>
      </c>
      <c r="D408" s="283"/>
      <c r="E408" s="283"/>
      <c r="F408" s="283"/>
    </row>
    <row r="409" spans="1:6" s="347" customFormat="1" x14ac:dyDescent="0.25">
      <c r="A409" s="194" t="s">
        <v>67</v>
      </c>
      <c r="B409" s="42"/>
      <c r="C409" s="133">
        <v>15600</v>
      </c>
      <c r="D409" s="283"/>
      <c r="E409" s="283"/>
      <c r="F409" s="283"/>
    </row>
    <row r="410" spans="1:6" s="347" customFormat="1" x14ac:dyDescent="0.25">
      <c r="A410" s="194" t="s">
        <v>21</v>
      </c>
      <c r="B410" s="42"/>
      <c r="C410" s="133">
        <v>9024</v>
      </c>
      <c r="D410" s="283"/>
      <c r="E410" s="283"/>
      <c r="F410" s="283"/>
    </row>
    <row r="411" spans="1:6" s="347" customFormat="1" ht="30" x14ac:dyDescent="0.25">
      <c r="A411" s="194" t="s">
        <v>202</v>
      </c>
      <c r="B411" s="42"/>
      <c r="C411" s="133">
        <v>2054</v>
      </c>
      <c r="D411" s="283"/>
      <c r="E411" s="283"/>
      <c r="F411" s="283"/>
    </row>
    <row r="412" spans="1:6" s="347" customFormat="1" x14ac:dyDescent="0.25">
      <c r="A412" s="194" t="s">
        <v>40</v>
      </c>
      <c r="B412" s="42"/>
      <c r="C412" s="133">
        <v>186388</v>
      </c>
      <c r="D412" s="283"/>
      <c r="E412" s="283"/>
      <c r="F412" s="283"/>
    </row>
    <row r="413" spans="1:6" s="347" customFormat="1" ht="30" x14ac:dyDescent="0.25">
      <c r="A413" s="194" t="s">
        <v>73</v>
      </c>
      <c r="B413" s="42"/>
      <c r="C413" s="133">
        <v>455</v>
      </c>
      <c r="D413" s="283"/>
      <c r="E413" s="283"/>
      <c r="F413" s="283"/>
    </row>
    <row r="414" spans="1:6" s="347" customFormat="1" ht="30.75" customHeight="1" x14ac:dyDescent="0.25">
      <c r="A414" s="194" t="s">
        <v>203</v>
      </c>
      <c r="B414" s="42"/>
      <c r="C414" s="133">
        <v>9250</v>
      </c>
      <c r="D414" s="283"/>
      <c r="E414" s="283"/>
      <c r="F414" s="283"/>
    </row>
    <row r="415" spans="1:6" s="347" customFormat="1" ht="30" x14ac:dyDescent="0.25">
      <c r="A415" s="194" t="s">
        <v>170</v>
      </c>
      <c r="B415" s="42"/>
      <c r="C415" s="133">
        <v>629</v>
      </c>
      <c r="D415" s="283"/>
      <c r="E415" s="283"/>
      <c r="F415" s="283"/>
    </row>
    <row r="416" spans="1:6" s="347" customFormat="1" x14ac:dyDescent="0.25">
      <c r="A416" s="194" t="s">
        <v>206</v>
      </c>
      <c r="B416" s="42"/>
      <c r="C416" s="133">
        <v>5590</v>
      </c>
      <c r="D416" s="283"/>
      <c r="E416" s="283"/>
      <c r="F416" s="283"/>
    </row>
    <row r="417" spans="1:6" s="347" customFormat="1" x14ac:dyDescent="0.25">
      <c r="A417" s="194" t="s">
        <v>61</v>
      </c>
      <c r="B417" s="42"/>
      <c r="C417" s="133">
        <v>19400</v>
      </c>
      <c r="D417" s="283"/>
      <c r="E417" s="283"/>
      <c r="F417" s="283"/>
    </row>
    <row r="418" spans="1:6" s="347" customFormat="1" x14ac:dyDescent="0.25">
      <c r="A418" s="194" t="s">
        <v>66</v>
      </c>
      <c r="B418" s="42"/>
      <c r="C418" s="133">
        <v>7830</v>
      </c>
      <c r="D418" s="283"/>
      <c r="E418" s="283"/>
      <c r="F418" s="283"/>
    </row>
    <row r="419" spans="1:6" s="347" customFormat="1" x14ac:dyDescent="0.25">
      <c r="A419" s="194" t="s">
        <v>68</v>
      </c>
      <c r="B419" s="42"/>
      <c r="C419" s="133">
        <v>1950</v>
      </c>
      <c r="D419" s="283"/>
      <c r="E419" s="283"/>
      <c r="F419" s="283"/>
    </row>
    <row r="420" spans="1:6" s="347" customFormat="1" x14ac:dyDescent="0.25">
      <c r="A420" s="194" t="s">
        <v>65</v>
      </c>
      <c r="B420" s="42"/>
      <c r="C420" s="133">
        <v>977</v>
      </c>
      <c r="D420" s="283"/>
      <c r="E420" s="283"/>
      <c r="F420" s="283"/>
    </row>
    <row r="421" spans="1:6" s="347" customFormat="1" x14ac:dyDescent="0.25">
      <c r="A421" s="194" t="s">
        <v>20</v>
      </c>
      <c r="B421" s="42"/>
      <c r="C421" s="133">
        <v>5200</v>
      </c>
      <c r="D421" s="283"/>
      <c r="E421" s="283"/>
      <c r="F421" s="283"/>
    </row>
    <row r="422" spans="1:6" s="347" customFormat="1" x14ac:dyDescent="0.25">
      <c r="A422" s="194" t="s">
        <v>198</v>
      </c>
      <c r="B422" s="42"/>
      <c r="C422" s="133">
        <v>35007</v>
      </c>
      <c r="D422" s="283"/>
      <c r="E422" s="283"/>
      <c r="F422" s="283"/>
    </row>
    <row r="423" spans="1:6" s="347" customFormat="1" x14ac:dyDescent="0.25">
      <c r="A423" s="194" t="s">
        <v>69</v>
      </c>
      <c r="B423" s="42"/>
      <c r="C423" s="133">
        <v>204</v>
      </c>
      <c r="D423" s="283"/>
      <c r="E423" s="283"/>
      <c r="F423" s="283"/>
    </row>
    <row r="424" spans="1:6" s="347" customFormat="1" x14ac:dyDescent="0.25">
      <c r="A424" s="194" t="s">
        <v>42</v>
      </c>
      <c r="B424" s="42"/>
      <c r="C424" s="133">
        <v>15794</v>
      </c>
      <c r="D424" s="283"/>
      <c r="E424" s="283"/>
      <c r="F424" s="283"/>
    </row>
    <row r="425" spans="1:6" s="347" customFormat="1" x14ac:dyDescent="0.25">
      <c r="A425" s="194" t="s">
        <v>18</v>
      </c>
      <c r="B425" s="42"/>
      <c r="C425" s="133">
        <f>940+100</f>
        <v>1040</v>
      </c>
      <c r="D425" s="283"/>
      <c r="E425" s="283"/>
      <c r="F425" s="283"/>
    </row>
    <row r="426" spans="1:6" s="347" customFormat="1" x14ac:dyDescent="0.25">
      <c r="A426" s="194" t="s">
        <v>34</v>
      </c>
      <c r="B426" s="42"/>
      <c r="C426" s="133">
        <v>10400</v>
      </c>
      <c r="D426" s="283"/>
      <c r="E426" s="283"/>
      <c r="F426" s="283"/>
    </row>
    <row r="427" spans="1:6" s="347" customFormat="1" x14ac:dyDescent="0.25">
      <c r="A427" s="194" t="s">
        <v>63</v>
      </c>
      <c r="B427" s="42"/>
      <c r="C427" s="133">
        <f>11180-140</f>
        <v>11040</v>
      </c>
      <c r="D427" s="283"/>
      <c r="E427" s="283"/>
      <c r="F427" s="283"/>
    </row>
    <row r="428" spans="1:6" s="347" customFormat="1" x14ac:dyDescent="0.25">
      <c r="A428" s="194" t="s">
        <v>94</v>
      </c>
      <c r="B428" s="42"/>
      <c r="C428" s="133">
        <v>1150</v>
      </c>
      <c r="D428" s="283"/>
      <c r="E428" s="283"/>
      <c r="F428" s="283"/>
    </row>
    <row r="429" spans="1:6" s="347" customFormat="1" x14ac:dyDescent="0.25">
      <c r="A429" s="194" t="s">
        <v>62</v>
      </c>
      <c r="B429" s="42"/>
      <c r="C429" s="133">
        <v>790</v>
      </c>
      <c r="D429" s="283"/>
      <c r="E429" s="283"/>
      <c r="F429" s="283"/>
    </row>
    <row r="430" spans="1:6" s="347" customFormat="1" x14ac:dyDescent="0.25">
      <c r="A430" s="194" t="s">
        <v>201</v>
      </c>
      <c r="B430" s="42"/>
      <c r="C430" s="133">
        <f>1035-60</f>
        <v>975</v>
      </c>
      <c r="D430" s="283"/>
      <c r="E430" s="283"/>
      <c r="F430" s="283"/>
    </row>
    <row r="431" spans="1:6" s="347" customFormat="1" x14ac:dyDescent="0.25">
      <c r="A431" s="194" t="s">
        <v>39</v>
      </c>
      <c r="B431" s="42"/>
      <c r="C431" s="133">
        <v>11440</v>
      </c>
      <c r="D431" s="283"/>
      <c r="E431" s="283"/>
      <c r="F431" s="283"/>
    </row>
    <row r="432" spans="1:6" s="347" customFormat="1" ht="24.75" customHeight="1" x14ac:dyDescent="0.25">
      <c r="A432" s="97" t="s">
        <v>8</v>
      </c>
      <c r="B432" s="42"/>
      <c r="C432" s="133"/>
      <c r="D432" s="283"/>
      <c r="E432" s="283"/>
      <c r="F432" s="283"/>
    </row>
    <row r="433" spans="1:6" s="347" customFormat="1" ht="24.75" customHeight="1" x14ac:dyDescent="0.25">
      <c r="A433" s="21" t="s">
        <v>23</v>
      </c>
      <c r="B433" s="42"/>
      <c r="C433" s="133"/>
      <c r="D433" s="283"/>
      <c r="E433" s="283"/>
      <c r="F433" s="283"/>
    </row>
    <row r="434" spans="1:6" s="347" customFormat="1" ht="24.75" customHeight="1" x14ac:dyDescent="0.25">
      <c r="A434" s="155" t="s">
        <v>165</v>
      </c>
      <c r="B434" s="90">
        <v>240</v>
      </c>
      <c r="C434" s="133">
        <v>950</v>
      </c>
      <c r="D434" s="284">
        <v>8</v>
      </c>
      <c r="E434" s="111">
        <f>ROUND(F434/B434,0)</f>
        <v>32</v>
      </c>
      <c r="F434" s="138">
        <f>ROUND(C434*D434,0)</f>
        <v>7600</v>
      </c>
    </row>
    <row r="435" spans="1:6" s="347" customFormat="1" ht="24.75" customHeight="1" x14ac:dyDescent="0.25">
      <c r="A435" s="155" t="s">
        <v>13</v>
      </c>
      <c r="B435" s="90">
        <v>240</v>
      </c>
      <c r="C435" s="133">
        <v>1450</v>
      </c>
      <c r="D435" s="284">
        <v>8</v>
      </c>
      <c r="E435" s="111">
        <f>ROUND(F435/B435,0)</f>
        <v>48</v>
      </c>
      <c r="F435" s="138">
        <f>ROUND(C435*D435,0)</f>
        <v>11600</v>
      </c>
    </row>
    <row r="436" spans="1:6" ht="24.75" customHeight="1" x14ac:dyDescent="0.25">
      <c r="A436" s="91" t="s">
        <v>166</v>
      </c>
      <c r="B436" s="90"/>
      <c r="C436" s="280">
        <f>C434+C435</f>
        <v>2400</v>
      </c>
      <c r="D436" s="123">
        <f>F436/C436</f>
        <v>8</v>
      </c>
      <c r="E436" s="280">
        <f>E434+E435</f>
        <v>80</v>
      </c>
      <c r="F436" s="280">
        <f>F434+F435</f>
        <v>19200</v>
      </c>
    </row>
    <row r="437" spans="1:6" ht="24.75" customHeight="1" thickBot="1" x14ac:dyDescent="0.3">
      <c r="A437" s="23" t="s">
        <v>136</v>
      </c>
      <c r="B437" s="295"/>
      <c r="C437" s="295">
        <f>C436</f>
        <v>2400</v>
      </c>
      <c r="D437" s="123">
        <f>D436</f>
        <v>8</v>
      </c>
      <c r="E437" s="295">
        <f>E436</f>
        <v>80</v>
      </c>
      <c r="F437" s="295">
        <f>F436</f>
        <v>19200</v>
      </c>
    </row>
    <row r="438" spans="1:6" s="76" customFormat="1" ht="18.75" customHeight="1" thickBot="1" x14ac:dyDescent="0.3">
      <c r="A438" s="92" t="s">
        <v>11</v>
      </c>
      <c r="B438" s="93"/>
      <c r="C438" s="94"/>
      <c r="D438" s="94"/>
      <c r="E438" s="94"/>
      <c r="F438" s="94"/>
    </row>
    <row r="439" spans="1:6" s="347" customFormat="1" ht="48" hidden="1" customHeight="1" x14ac:dyDescent="0.25">
      <c r="A439" s="291" t="s">
        <v>106</v>
      </c>
      <c r="B439" s="292"/>
      <c r="C439" s="293"/>
      <c r="D439" s="293"/>
      <c r="E439" s="293"/>
      <c r="F439" s="293"/>
    </row>
    <row r="440" spans="1:6" s="347" customFormat="1" hidden="1" x14ac:dyDescent="0.25">
      <c r="A440" s="294" t="s">
        <v>186</v>
      </c>
      <c r="B440" s="102"/>
      <c r="C440" s="111"/>
      <c r="D440" s="283"/>
      <c r="E440" s="283"/>
      <c r="F440" s="283"/>
    </row>
    <row r="441" spans="1:6" s="347" customFormat="1" hidden="1" x14ac:dyDescent="0.25">
      <c r="A441" s="17" t="s">
        <v>141</v>
      </c>
      <c r="B441" s="7"/>
      <c r="C441" s="111">
        <f>C442+C443+C450+C458+C459+C460+C461+C462</f>
        <v>102000</v>
      </c>
      <c r="D441" s="283"/>
      <c r="E441" s="283"/>
      <c r="F441" s="283"/>
    </row>
    <row r="442" spans="1:6" s="347" customFormat="1" hidden="1" x14ac:dyDescent="0.25">
      <c r="A442" s="17" t="s">
        <v>180</v>
      </c>
      <c r="B442" s="7"/>
      <c r="C442" s="111">
        <v>14000</v>
      </c>
      <c r="D442" s="283"/>
      <c r="E442" s="283"/>
      <c r="F442" s="283"/>
    </row>
    <row r="443" spans="1:6" s="347" customFormat="1" ht="30" hidden="1" x14ac:dyDescent="0.25">
      <c r="A443" s="17" t="s">
        <v>181</v>
      </c>
      <c r="B443" s="7"/>
      <c r="C443" s="111">
        <f>C444+C445+C446+C448</f>
        <v>0</v>
      </c>
      <c r="D443" s="283"/>
      <c r="E443" s="283"/>
      <c r="F443" s="283"/>
    </row>
    <row r="444" spans="1:6" s="347" customFormat="1" ht="30" hidden="1" x14ac:dyDescent="0.25">
      <c r="A444" s="17" t="s">
        <v>182</v>
      </c>
      <c r="B444" s="7"/>
      <c r="C444" s="111"/>
      <c r="D444" s="283"/>
      <c r="E444" s="283"/>
      <c r="F444" s="283"/>
    </row>
    <row r="445" spans="1:6" s="347" customFormat="1" ht="30" hidden="1" x14ac:dyDescent="0.25">
      <c r="A445" s="17" t="s">
        <v>183</v>
      </c>
      <c r="B445" s="7"/>
      <c r="C445" s="111"/>
      <c r="D445" s="283"/>
      <c r="E445" s="283"/>
      <c r="F445" s="283"/>
    </row>
    <row r="446" spans="1:6" s="347" customFormat="1" ht="45" hidden="1" x14ac:dyDescent="0.25">
      <c r="A446" s="17" t="s">
        <v>250</v>
      </c>
      <c r="B446" s="7"/>
      <c r="C446" s="111"/>
      <c r="D446" s="283"/>
      <c r="E446" s="283"/>
      <c r="F446" s="283"/>
    </row>
    <row r="447" spans="1:6" s="347" customFormat="1" hidden="1" x14ac:dyDescent="0.25">
      <c r="A447" s="220" t="s">
        <v>251</v>
      </c>
      <c r="B447" s="7"/>
      <c r="C447" s="111"/>
      <c r="D447" s="283"/>
      <c r="E447" s="283"/>
      <c r="F447" s="283"/>
    </row>
    <row r="448" spans="1:6" s="347" customFormat="1" ht="30" hidden="1" x14ac:dyDescent="0.25">
      <c r="A448" s="17" t="s">
        <v>252</v>
      </c>
      <c r="B448" s="7"/>
      <c r="C448" s="111"/>
      <c r="D448" s="283"/>
      <c r="E448" s="283"/>
      <c r="F448" s="283"/>
    </row>
    <row r="449" spans="1:6" s="347" customFormat="1" hidden="1" x14ac:dyDescent="0.25">
      <c r="A449" s="220" t="s">
        <v>251</v>
      </c>
      <c r="B449" s="7"/>
      <c r="C449" s="111"/>
      <c r="D449" s="283"/>
      <c r="E449" s="283"/>
      <c r="F449" s="283"/>
    </row>
    <row r="450" spans="1:6" s="347" customFormat="1" ht="45" hidden="1" x14ac:dyDescent="0.25">
      <c r="A450" s="17" t="s">
        <v>219</v>
      </c>
      <c r="B450" s="7"/>
      <c r="C450" s="111">
        <f>C451+C452+C454+C456</f>
        <v>0</v>
      </c>
      <c r="D450" s="283"/>
      <c r="E450" s="283"/>
      <c r="F450" s="283"/>
    </row>
    <row r="451" spans="1:6" s="347" customFormat="1" ht="30" hidden="1" x14ac:dyDescent="0.25">
      <c r="A451" s="17" t="s">
        <v>220</v>
      </c>
      <c r="B451" s="7"/>
      <c r="C451" s="111"/>
      <c r="D451" s="283"/>
      <c r="E451" s="283"/>
      <c r="F451" s="283"/>
    </row>
    <row r="452" spans="1:6" s="347" customFormat="1" ht="60" hidden="1" x14ac:dyDescent="0.25">
      <c r="A452" s="17" t="s">
        <v>253</v>
      </c>
      <c r="B452" s="7"/>
      <c r="C452" s="111"/>
      <c r="D452" s="283"/>
      <c r="E452" s="283"/>
      <c r="F452" s="283"/>
    </row>
    <row r="453" spans="1:6" s="347" customFormat="1" hidden="1" x14ac:dyDescent="0.25">
      <c r="A453" s="220" t="s">
        <v>251</v>
      </c>
      <c r="B453" s="7"/>
      <c r="C453" s="111"/>
      <c r="D453" s="283"/>
      <c r="E453" s="283"/>
      <c r="F453" s="283"/>
    </row>
    <row r="454" spans="1:6" s="347" customFormat="1" ht="45" hidden="1" x14ac:dyDescent="0.25">
      <c r="A454" s="17" t="s">
        <v>254</v>
      </c>
      <c r="B454" s="7"/>
      <c r="C454" s="111"/>
      <c r="D454" s="283"/>
      <c r="E454" s="283"/>
      <c r="F454" s="283"/>
    </row>
    <row r="455" spans="1:6" s="347" customFormat="1" hidden="1" x14ac:dyDescent="0.25">
      <c r="A455" s="220" t="s">
        <v>251</v>
      </c>
      <c r="B455" s="7"/>
      <c r="C455" s="111"/>
      <c r="D455" s="283"/>
      <c r="E455" s="283"/>
      <c r="F455" s="283"/>
    </row>
    <row r="456" spans="1:6" s="347" customFormat="1" ht="30" hidden="1" x14ac:dyDescent="0.25">
      <c r="A456" s="17" t="s">
        <v>221</v>
      </c>
      <c r="B456" s="7"/>
      <c r="C456" s="111"/>
      <c r="D456" s="283"/>
      <c r="E456" s="283"/>
      <c r="F456" s="283"/>
    </row>
    <row r="457" spans="1:6" s="347" customFormat="1" hidden="1" x14ac:dyDescent="0.25">
      <c r="A457" s="220" t="s">
        <v>251</v>
      </c>
      <c r="B457" s="7"/>
      <c r="C457" s="111"/>
      <c r="D457" s="283"/>
      <c r="E457" s="283"/>
      <c r="F457" s="283"/>
    </row>
    <row r="458" spans="1:6" s="347" customFormat="1" ht="45" hidden="1" x14ac:dyDescent="0.25">
      <c r="A458" s="17" t="s">
        <v>222</v>
      </c>
      <c r="B458" s="7"/>
      <c r="C458" s="111"/>
      <c r="D458" s="283"/>
      <c r="E458" s="283"/>
      <c r="F458" s="283"/>
    </row>
    <row r="459" spans="1:6" s="347" customFormat="1" ht="30" hidden="1" x14ac:dyDescent="0.25">
      <c r="A459" s="17" t="s">
        <v>223</v>
      </c>
      <c r="B459" s="7"/>
      <c r="C459" s="111"/>
      <c r="D459" s="283"/>
      <c r="E459" s="283"/>
      <c r="F459" s="283"/>
    </row>
    <row r="460" spans="1:6" s="347" customFormat="1" ht="30" hidden="1" x14ac:dyDescent="0.25">
      <c r="A460" s="17" t="s">
        <v>224</v>
      </c>
      <c r="B460" s="7"/>
      <c r="C460" s="111"/>
      <c r="D460" s="283"/>
      <c r="E460" s="283"/>
      <c r="F460" s="283"/>
    </row>
    <row r="461" spans="1:6" s="347" customFormat="1" hidden="1" x14ac:dyDescent="0.25">
      <c r="A461" s="17" t="s">
        <v>225</v>
      </c>
      <c r="B461" s="7"/>
      <c r="C461" s="111">
        <v>88000</v>
      </c>
      <c r="D461" s="283"/>
      <c r="E461" s="283"/>
      <c r="F461" s="283"/>
    </row>
    <row r="462" spans="1:6" s="347" customFormat="1" hidden="1" x14ac:dyDescent="0.25">
      <c r="A462" s="17" t="s">
        <v>259</v>
      </c>
      <c r="B462" s="7"/>
      <c r="C462" s="111"/>
      <c r="D462" s="283"/>
      <c r="E462" s="283"/>
      <c r="F462" s="283"/>
    </row>
    <row r="463" spans="1:6" s="347" customFormat="1" hidden="1" x14ac:dyDescent="0.25">
      <c r="A463" s="191" t="s">
        <v>270</v>
      </c>
      <c r="B463" s="7"/>
      <c r="C463" s="111"/>
      <c r="D463" s="283"/>
      <c r="E463" s="283"/>
      <c r="F463" s="283"/>
    </row>
    <row r="464" spans="1:6" s="347" customFormat="1" hidden="1" x14ac:dyDescent="0.25">
      <c r="A464" s="25" t="s">
        <v>139</v>
      </c>
      <c r="B464" s="7"/>
      <c r="C464" s="111">
        <v>10809</v>
      </c>
      <c r="D464" s="283"/>
      <c r="E464" s="283"/>
      <c r="F464" s="283"/>
    </row>
    <row r="465" spans="1:6" s="347" customFormat="1" hidden="1" x14ac:dyDescent="0.25">
      <c r="A465" s="191" t="s">
        <v>179</v>
      </c>
      <c r="B465" s="7"/>
      <c r="C465" s="111">
        <v>22000</v>
      </c>
      <c r="D465" s="283"/>
      <c r="E465" s="283"/>
      <c r="F465" s="283"/>
    </row>
    <row r="466" spans="1:6" s="347" customFormat="1" ht="30" hidden="1" x14ac:dyDescent="0.25">
      <c r="A466" s="25" t="s">
        <v>140</v>
      </c>
      <c r="B466" s="7"/>
      <c r="C466" s="111"/>
      <c r="D466" s="283"/>
      <c r="E466" s="283"/>
      <c r="F466" s="283"/>
    </row>
    <row r="467" spans="1:6" s="347" customFormat="1" ht="30" hidden="1" x14ac:dyDescent="0.25">
      <c r="A467" s="192" t="s">
        <v>197</v>
      </c>
      <c r="B467" s="7"/>
      <c r="C467" s="111"/>
      <c r="D467" s="283"/>
      <c r="E467" s="283"/>
      <c r="F467" s="283"/>
    </row>
    <row r="468" spans="1:6" s="347" customFormat="1" hidden="1" x14ac:dyDescent="0.25">
      <c r="A468" s="232" t="s">
        <v>256</v>
      </c>
      <c r="B468" s="7"/>
      <c r="C468" s="111"/>
      <c r="D468" s="283"/>
      <c r="E468" s="283"/>
      <c r="F468" s="283"/>
    </row>
    <row r="469" spans="1:6" s="347" customFormat="1" hidden="1" x14ac:dyDescent="0.25">
      <c r="A469" s="18" t="s">
        <v>185</v>
      </c>
      <c r="B469" s="7"/>
      <c r="C469" s="103">
        <f>C441+ROUND(C464*3.2,0)+C466</f>
        <v>136589</v>
      </c>
      <c r="D469" s="283"/>
      <c r="E469" s="283"/>
      <c r="F469" s="283"/>
    </row>
    <row r="470" spans="1:6" s="347" customFormat="1" hidden="1" x14ac:dyDescent="0.25">
      <c r="A470" s="173" t="s">
        <v>142</v>
      </c>
      <c r="B470" s="42"/>
      <c r="C470" s="280"/>
      <c r="D470" s="283"/>
      <c r="E470" s="283"/>
      <c r="F470" s="283"/>
    </row>
    <row r="471" spans="1:6" s="347" customFormat="1" ht="30.75" hidden="1" thickBot="1" x14ac:dyDescent="0.3">
      <c r="A471" s="25" t="s">
        <v>171</v>
      </c>
      <c r="B471" s="42"/>
      <c r="C471" s="138">
        <v>3500</v>
      </c>
      <c r="D471" s="283"/>
      <c r="E471" s="283"/>
      <c r="F471" s="283"/>
    </row>
    <row r="472" spans="1:6" s="76" customFormat="1" ht="15.75" hidden="1" customHeight="1" thickBot="1" x14ac:dyDescent="0.3">
      <c r="A472" s="92" t="s">
        <v>11</v>
      </c>
      <c r="B472" s="93"/>
      <c r="C472" s="94"/>
      <c r="D472" s="94"/>
      <c r="E472" s="94"/>
      <c r="F472" s="94"/>
    </row>
    <row r="473" spans="1:6" s="347" customFormat="1" ht="15.75" hidden="1" customHeight="1" thickBot="1" x14ac:dyDescent="0.3">
      <c r="A473" s="296"/>
      <c r="B473" s="297"/>
      <c r="C473" s="298"/>
      <c r="D473" s="298"/>
      <c r="E473" s="298"/>
      <c r="F473" s="298"/>
    </row>
    <row r="474" spans="1:6" s="347" customFormat="1" ht="24.75" hidden="1" customHeight="1" x14ac:dyDescent="0.25">
      <c r="A474" s="132" t="s">
        <v>100</v>
      </c>
      <c r="B474" s="292"/>
      <c r="C474" s="293"/>
      <c r="D474" s="293"/>
      <c r="E474" s="293"/>
      <c r="F474" s="293"/>
    </row>
    <row r="475" spans="1:6" s="347" customFormat="1" ht="18.75" hidden="1" customHeight="1" x14ac:dyDescent="0.25">
      <c r="A475" s="294" t="s">
        <v>186</v>
      </c>
      <c r="B475" s="102"/>
      <c r="C475" s="111"/>
      <c r="D475" s="283"/>
      <c r="E475" s="283"/>
      <c r="F475" s="283"/>
    </row>
    <row r="476" spans="1:6" s="347" customFormat="1" hidden="1" x14ac:dyDescent="0.25">
      <c r="A476" s="17" t="s">
        <v>141</v>
      </c>
      <c r="B476" s="7"/>
      <c r="C476" s="111">
        <f>C477+C478+C485+C493+C494+C495+C496+C497</f>
        <v>7861.8421052631584</v>
      </c>
      <c r="D476" s="283"/>
      <c r="E476" s="283"/>
      <c r="F476" s="283"/>
    </row>
    <row r="477" spans="1:6" s="347" customFormat="1" hidden="1" x14ac:dyDescent="0.25">
      <c r="A477" s="17" t="s">
        <v>180</v>
      </c>
      <c r="B477" s="7"/>
      <c r="C477" s="111"/>
      <c r="D477" s="283"/>
      <c r="E477" s="283"/>
      <c r="F477" s="283"/>
    </row>
    <row r="478" spans="1:6" s="347" customFormat="1" ht="30" hidden="1" x14ac:dyDescent="0.25">
      <c r="A478" s="17" t="s">
        <v>181</v>
      </c>
      <c r="B478" s="7"/>
      <c r="C478" s="111">
        <f>C479+C480+C481+C483</f>
        <v>0</v>
      </c>
      <c r="D478" s="283"/>
      <c r="E478" s="283"/>
      <c r="F478" s="283"/>
    </row>
    <row r="479" spans="1:6" s="347" customFormat="1" ht="30" hidden="1" x14ac:dyDescent="0.25">
      <c r="A479" s="17" t="s">
        <v>182</v>
      </c>
      <c r="B479" s="7"/>
      <c r="C479" s="111"/>
      <c r="D479" s="283"/>
      <c r="E479" s="283"/>
      <c r="F479" s="283"/>
    </row>
    <row r="480" spans="1:6" s="347" customFormat="1" ht="30" hidden="1" x14ac:dyDescent="0.25">
      <c r="A480" s="17" t="s">
        <v>183</v>
      </c>
      <c r="B480" s="7"/>
      <c r="C480" s="111"/>
      <c r="D480" s="283"/>
      <c r="E480" s="283"/>
      <c r="F480" s="283"/>
    </row>
    <row r="481" spans="1:6" s="347" customFormat="1" ht="45" hidden="1" x14ac:dyDescent="0.25">
      <c r="A481" s="17" t="s">
        <v>250</v>
      </c>
      <c r="B481" s="7"/>
      <c r="C481" s="111"/>
      <c r="D481" s="283"/>
      <c r="E481" s="283"/>
      <c r="F481" s="283"/>
    </row>
    <row r="482" spans="1:6" s="347" customFormat="1" hidden="1" x14ac:dyDescent="0.25">
      <c r="A482" s="220" t="s">
        <v>251</v>
      </c>
      <c r="B482" s="7"/>
      <c r="C482" s="111"/>
      <c r="D482" s="283"/>
      <c r="E482" s="283"/>
      <c r="F482" s="283"/>
    </row>
    <row r="483" spans="1:6" s="347" customFormat="1" ht="30" hidden="1" x14ac:dyDescent="0.25">
      <c r="A483" s="17" t="s">
        <v>252</v>
      </c>
      <c r="B483" s="7"/>
      <c r="C483" s="111"/>
      <c r="D483" s="283"/>
      <c r="E483" s="283"/>
      <c r="F483" s="283"/>
    </row>
    <row r="484" spans="1:6" s="347" customFormat="1" hidden="1" x14ac:dyDescent="0.25">
      <c r="A484" s="220" t="s">
        <v>251</v>
      </c>
      <c r="B484" s="7"/>
      <c r="C484" s="111"/>
      <c r="D484" s="283"/>
      <c r="E484" s="283"/>
      <c r="F484" s="283"/>
    </row>
    <row r="485" spans="1:6" s="347" customFormat="1" ht="45" hidden="1" x14ac:dyDescent="0.25">
      <c r="A485" s="17" t="s">
        <v>219</v>
      </c>
      <c r="B485" s="7"/>
      <c r="C485" s="111">
        <f>C486+C487+C489+C491</f>
        <v>0</v>
      </c>
      <c r="D485" s="283"/>
      <c r="E485" s="283"/>
      <c r="F485" s="283"/>
    </row>
    <row r="486" spans="1:6" s="347" customFormat="1" ht="30" hidden="1" x14ac:dyDescent="0.25">
      <c r="A486" s="17" t="s">
        <v>220</v>
      </c>
      <c r="B486" s="7"/>
      <c r="C486" s="111"/>
      <c r="D486" s="283"/>
      <c r="E486" s="283"/>
      <c r="F486" s="283"/>
    </row>
    <row r="487" spans="1:6" s="347" customFormat="1" ht="60" hidden="1" x14ac:dyDescent="0.25">
      <c r="A487" s="17" t="s">
        <v>253</v>
      </c>
      <c r="B487" s="7"/>
      <c r="C487" s="111"/>
      <c r="D487" s="283"/>
      <c r="E487" s="283"/>
      <c r="F487" s="283"/>
    </row>
    <row r="488" spans="1:6" s="347" customFormat="1" hidden="1" x14ac:dyDescent="0.25">
      <c r="A488" s="220" t="s">
        <v>251</v>
      </c>
      <c r="B488" s="7"/>
      <c r="C488" s="111"/>
      <c r="D488" s="283"/>
      <c r="E488" s="283"/>
      <c r="F488" s="283"/>
    </row>
    <row r="489" spans="1:6" s="347" customFormat="1" ht="45" hidden="1" x14ac:dyDescent="0.25">
      <c r="A489" s="17" t="s">
        <v>254</v>
      </c>
      <c r="B489" s="7"/>
      <c r="C489" s="111"/>
      <c r="D489" s="283"/>
      <c r="E489" s="283"/>
      <c r="F489" s="283"/>
    </row>
    <row r="490" spans="1:6" s="347" customFormat="1" hidden="1" x14ac:dyDescent="0.25">
      <c r="A490" s="220" t="s">
        <v>251</v>
      </c>
      <c r="B490" s="7"/>
      <c r="C490" s="111"/>
      <c r="D490" s="283"/>
      <c r="E490" s="283"/>
      <c r="F490" s="283"/>
    </row>
    <row r="491" spans="1:6" s="347" customFormat="1" ht="30" hidden="1" x14ac:dyDescent="0.25">
      <c r="A491" s="17" t="s">
        <v>221</v>
      </c>
      <c r="B491" s="7"/>
      <c r="C491" s="111"/>
      <c r="D491" s="283"/>
      <c r="E491" s="283"/>
      <c r="F491" s="283"/>
    </row>
    <row r="492" spans="1:6" s="347" customFormat="1" hidden="1" x14ac:dyDescent="0.25">
      <c r="A492" s="220" t="s">
        <v>251</v>
      </c>
      <c r="B492" s="7"/>
      <c r="C492" s="111"/>
      <c r="D492" s="283"/>
      <c r="E492" s="283"/>
      <c r="F492" s="283"/>
    </row>
    <row r="493" spans="1:6" s="347" customFormat="1" ht="45" hidden="1" x14ac:dyDescent="0.25">
      <c r="A493" s="17" t="s">
        <v>222</v>
      </c>
      <c r="B493" s="7"/>
      <c r="C493" s="111"/>
      <c r="D493" s="283"/>
      <c r="E493" s="283"/>
      <c r="F493" s="283"/>
    </row>
    <row r="494" spans="1:6" s="347" customFormat="1" ht="30" hidden="1" x14ac:dyDescent="0.25">
      <c r="A494" s="17" t="s">
        <v>223</v>
      </c>
      <c r="B494" s="7"/>
      <c r="C494" s="111"/>
      <c r="D494" s="283"/>
      <c r="E494" s="283"/>
      <c r="F494" s="283"/>
    </row>
    <row r="495" spans="1:6" s="347" customFormat="1" ht="30" hidden="1" x14ac:dyDescent="0.25">
      <c r="A495" s="17" t="s">
        <v>224</v>
      </c>
      <c r="B495" s="7"/>
      <c r="C495" s="111"/>
      <c r="D495" s="283"/>
      <c r="E495" s="283"/>
      <c r="F495" s="283"/>
    </row>
    <row r="496" spans="1:6" s="347" customFormat="1" hidden="1" x14ac:dyDescent="0.25">
      <c r="A496" s="17" t="s">
        <v>225</v>
      </c>
      <c r="B496" s="7"/>
      <c r="C496" s="111"/>
      <c r="D496" s="283"/>
      <c r="E496" s="283"/>
      <c r="F496" s="283"/>
    </row>
    <row r="497" spans="1:6" s="347" customFormat="1" hidden="1" x14ac:dyDescent="0.25">
      <c r="A497" s="17" t="s">
        <v>259</v>
      </c>
      <c r="B497" s="7"/>
      <c r="C497" s="111">
        <f>C498/3.8</f>
        <v>7861.8421052631584</v>
      </c>
      <c r="D497" s="283"/>
      <c r="E497" s="283"/>
      <c r="F497" s="283"/>
    </row>
    <row r="498" spans="1:6" s="347" customFormat="1" hidden="1" x14ac:dyDescent="0.25">
      <c r="A498" s="191" t="s">
        <v>270</v>
      </c>
      <c r="B498" s="7"/>
      <c r="C498" s="111">
        <v>29875</v>
      </c>
      <c r="D498" s="283"/>
      <c r="E498" s="283"/>
      <c r="F498" s="283"/>
    </row>
    <row r="499" spans="1:6" s="347" customFormat="1" hidden="1" x14ac:dyDescent="0.25">
      <c r="A499" s="25" t="s">
        <v>139</v>
      </c>
      <c r="B499" s="7"/>
      <c r="C499" s="111">
        <f>C500/3.8/3.2</f>
        <v>18102.384868421053</v>
      </c>
      <c r="D499" s="283"/>
      <c r="E499" s="283"/>
      <c r="F499" s="283"/>
    </row>
    <row r="500" spans="1:6" s="347" customFormat="1" hidden="1" x14ac:dyDescent="0.25">
      <c r="A500" s="191" t="s">
        <v>179</v>
      </c>
      <c r="B500" s="7"/>
      <c r="C500" s="111">
        <v>220125</v>
      </c>
      <c r="D500" s="283"/>
      <c r="E500" s="283"/>
      <c r="F500" s="283"/>
    </row>
    <row r="501" spans="1:6" s="347" customFormat="1" ht="30" hidden="1" x14ac:dyDescent="0.25">
      <c r="A501" s="25" t="s">
        <v>140</v>
      </c>
      <c r="B501" s="7"/>
      <c r="C501" s="111"/>
      <c r="D501" s="283"/>
      <c r="E501" s="283"/>
      <c r="F501" s="283"/>
    </row>
    <row r="502" spans="1:6" s="347" customFormat="1" ht="30" hidden="1" x14ac:dyDescent="0.25">
      <c r="A502" s="191" t="s">
        <v>197</v>
      </c>
      <c r="B502" s="7"/>
      <c r="C502" s="111"/>
      <c r="D502" s="283"/>
      <c r="E502" s="283"/>
      <c r="F502" s="283"/>
    </row>
    <row r="503" spans="1:6" s="347" customFormat="1" hidden="1" x14ac:dyDescent="0.25">
      <c r="A503" s="232" t="s">
        <v>256</v>
      </c>
      <c r="B503" s="7"/>
      <c r="C503" s="111"/>
      <c r="D503" s="283"/>
      <c r="E503" s="283"/>
      <c r="F503" s="283"/>
    </row>
    <row r="504" spans="1:6" s="347" customFormat="1" hidden="1" x14ac:dyDescent="0.25">
      <c r="A504" s="18" t="s">
        <v>185</v>
      </c>
      <c r="B504" s="7"/>
      <c r="C504" s="103">
        <f>C476+ROUND(C499*3.2,0)+C501</f>
        <v>65789.84210526316</v>
      </c>
      <c r="D504" s="283"/>
      <c r="E504" s="283"/>
      <c r="F504" s="283"/>
    </row>
    <row r="505" spans="1:6" s="76" customFormat="1" ht="15.75" hidden="1" thickBot="1" x14ac:dyDescent="0.3">
      <c r="A505" s="299" t="s">
        <v>11</v>
      </c>
      <c r="B505" s="143"/>
      <c r="C505" s="300"/>
      <c r="D505" s="300"/>
      <c r="E505" s="300"/>
      <c r="F505" s="300"/>
    </row>
    <row r="506" spans="1:6" s="347" customFormat="1" ht="27.75" hidden="1" customHeight="1" x14ac:dyDescent="0.25">
      <c r="A506" s="278" t="s">
        <v>178</v>
      </c>
      <c r="B506" s="42"/>
      <c r="C506" s="133"/>
      <c r="D506" s="133"/>
      <c r="E506" s="133"/>
      <c r="F506" s="133"/>
    </row>
    <row r="507" spans="1:6" s="347" customFormat="1" hidden="1" x14ac:dyDescent="0.25">
      <c r="A507" s="294" t="s">
        <v>186</v>
      </c>
      <c r="B507" s="102"/>
      <c r="C507" s="111"/>
      <c r="D507" s="133"/>
      <c r="E507" s="133"/>
      <c r="F507" s="133"/>
    </row>
    <row r="508" spans="1:6" s="347" customFormat="1" ht="19.5" hidden="1" customHeight="1" x14ac:dyDescent="0.25">
      <c r="A508" s="17" t="s">
        <v>141</v>
      </c>
      <c r="B508" s="7"/>
      <c r="C508" s="111">
        <f>C509+C510+C517+C525+C526+C527+C528+C529</f>
        <v>10324.736842105263</v>
      </c>
      <c r="D508" s="283"/>
      <c r="E508" s="283"/>
      <c r="F508" s="283"/>
    </row>
    <row r="509" spans="1:6" s="347" customFormat="1" hidden="1" x14ac:dyDescent="0.25">
      <c r="A509" s="17" t="s">
        <v>180</v>
      </c>
      <c r="B509" s="7"/>
      <c r="C509" s="111"/>
      <c r="D509" s="283"/>
      <c r="E509" s="283"/>
      <c r="F509" s="283"/>
    </row>
    <row r="510" spans="1:6" s="347" customFormat="1" ht="30" hidden="1" x14ac:dyDescent="0.25">
      <c r="A510" s="17" t="s">
        <v>181</v>
      </c>
      <c r="B510" s="7"/>
      <c r="C510" s="111">
        <f>C511+C512+C513+C515</f>
        <v>0</v>
      </c>
      <c r="D510" s="283"/>
      <c r="E510" s="283"/>
      <c r="F510" s="283"/>
    </row>
    <row r="511" spans="1:6" s="347" customFormat="1" ht="30" hidden="1" x14ac:dyDescent="0.25">
      <c r="A511" s="17" t="s">
        <v>182</v>
      </c>
      <c r="B511" s="7"/>
      <c r="C511" s="111"/>
      <c r="D511" s="283"/>
      <c r="E511" s="283"/>
      <c r="F511" s="283"/>
    </row>
    <row r="512" spans="1:6" s="347" customFormat="1" ht="30" hidden="1" x14ac:dyDescent="0.25">
      <c r="A512" s="17" t="s">
        <v>183</v>
      </c>
      <c r="B512" s="7"/>
      <c r="C512" s="111"/>
      <c r="D512" s="283"/>
      <c r="E512" s="283"/>
      <c r="F512" s="283"/>
    </row>
    <row r="513" spans="1:6" s="347" customFormat="1" ht="45" hidden="1" x14ac:dyDescent="0.25">
      <c r="A513" s="17" t="s">
        <v>250</v>
      </c>
      <c r="B513" s="7"/>
      <c r="C513" s="111"/>
      <c r="D513" s="283"/>
      <c r="E513" s="283"/>
      <c r="F513" s="283"/>
    </row>
    <row r="514" spans="1:6" s="347" customFormat="1" hidden="1" x14ac:dyDescent="0.25">
      <c r="A514" s="220" t="s">
        <v>251</v>
      </c>
      <c r="B514" s="7"/>
      <c r="C514" s="111"/>
      <c r="D514" s="283"/>
      <c r="E514" s="283"/>
      <c r="F514" s="283"/>
    </row>
    <row r="515" spans="1:6" s="347" customFormat="1" ht="30" hidden="1" x14ac:dyDescent="0.25">
      <c r="A515" s="17" t="s">
        <v>252</v>
      </c>
      <c r="B515" s="7"/>
      <c r="C515" s="111"/>
      <c r="D515" s="283"/>
      <c r="E515" s="283"/>
      <c r="F515" s="283"/>
    </row>
    <row r="516" spans="1:6" s="347" customFormat="1" hidden="1" x14ac:dyDescent="0.25">
      <c r="A516" s="220" t="s">
        <v>251</v>
      </c>
      <c r="B516" s="7"/>
      <c r="C516" s="111"/>
      <c r="D516" s="283"/>
      <c r="E516" s="283"/>
      <c r="F516" s="283"/>
    </row>
    <row r="517" spans="1:6" s="347" customFormat="1" ht="45" hidden="1" x14ac:dyDescent="0.25">
      <c r="A517" s="17" t="s">
        <v>219</v>
      </c>
      <c r="B517" s="7"/>
      <c r="C517" s="111">
        <f>C518+C519+C521+C523</f>
        <v>0</v>
      </c>
      <c r="D517" s="283"/>
      <c r="E517" s="283"/>
      <c r="F517" s="283"/>
    </row>
    <row r="518" spans="1:6" s="347" customFormat="1" ht="30" hidden="1" x14ac:dyDescent="0.25">
      <c r="A518" s="17" t="s">
        <v>220</v>
      </c>
      <c r="B518" s="7"/>
      <c r="C518" s="111"/>
      <c r="D518" s="283"/>
      <c r="E518" s="283"/>
      <c r="F518" s="283"/>
    </row>
    <row r="519" spans="1:6" s="347" customFormat="1" ht="60" hidden="1" x14ac:dyDescent="0.25">
      <c r="A519" s="17" t="s">
        <v>253</v>
      </c>
      <c r="B519" s="7"/>
      <c r="C519" s="111"/>
      <c r="D519" s="283"/>
      <c r="E519" s="283"/>
      <c r="F519" s="283"/>
    </row>
    <row r="520" spans="1:6" s="347" customFormat="1" hidden="1" x14ac:dyDescent="0.25">
      <c r="A520" s="220" t="s">
        <v>251</v>
      </c>
      <c r="B520" s="7"/>
      <c r="C520" s="111"/>
      <c r="D520" s="283"/>
      <c r="E520" s="283"/>
      <c r="F520" s="283"/>
    </row>
    <row r="521" spans="1:6" s="347" customFormat="1" ht="45" hidden="1" x14ac:dyDescent="0.25">
      <c r="A521" s="17" t="s">
        <v>254</v>
      </c>
      <c r="B521" s="7"/>
      <c r="C521" s="111"/>
      <c r="D521" s="283"/>
      <c r="E521" s="283"/>
      <c r="F521" s="283"/>
    </row>
    <row r="522" spans="1:6" s="347" customFormat="1" hidden="1" x14ac:dyDescent="0.25">
      <c r="A522" s="220" t="s">
        <v>251</v>
      </c>
      <c r="B522" s="7"/>
      <c r="C522" s="111"/>
      <c r="D522" s="283"/>
      <c r="E522" s="283"/>
      <c r="F522" s="283"/>
    </row>
    <row r="523" spans="1:6" s="347" customFormat="1" ht="30" hidden="1" x14ac:dyDescent="0.25">
      <c r="A523" s="17" t="s">
        <v>221</v>
      </c>
      <c r="B523" s="7"/>
      <c r="C523" s="111"/>
      <c r="D523" s="283"/>
      <c r="E523" s="283"/>
      <c r="F523" s="283"/>
    </row>
    <row r="524" spans="1:6" s="347" customFormat="1" hidden="1" x14ac:dyDescent="0.25">
      <c r="A524" s="220" t="s">
        <v>251</v>
      </c>
      <c r="B524" s="7"/>
      <c r="C524" s="111"/>
      <c r="D524" s="283"/>
      <c r="E524" s="283"/>
      <c r="F524" s="283"/>
    </row>
    <row r="525" spans="1:6" s="347" customFormat="1" ht="45" hidden="1" x14ac:dyDescent="0.25">
      <c r="A525" s="17" t="s">
        <v>222</v>
      </c>
      <c r="B525" s="7"/>
      <c r="C525" s="111"/>
      <c r="D525" s="283"/>
      <c r="E525" s="283"/>
      <c r="F525" s="283"/>
    </row>
    <row r="526" spans="1:6" s="347" customFormat="1" ht="30" hidden="1" x14ac:dyDescent="0.25">
      <c r="A526" s="17" t="s">
        <v>223</v>
      </c>
      <c r="B526" s="7"/>
      <c r="C526" s="111"/>
      <c r="D526" s="283"/>
      <c r="E526" s="283"/>
      <c r="F526" s="283"/>
    </row>
    <row r="527" spans="1:6" s="347" customFormat="1" ht="30" hidden="1" x14ac:dyDescent="0.25">
      <c r="A527" s="17" t="s">
        <v>224</v>
      </c>
      <c r="B527" s="7"/>
      <c r="C527" s="111"/>
      <c r="D527" s="283"/>
      <c r="E527" s="283"/>
      <c r="F527" s="283"/>
    </row>
    <row r="528" spans="1:6" s="347" customFormat="1" hidden="1" x14ac:dyDescent="0.25">
      <c r="A528" s="17" t="s">
        <v>225</v>
      </c>
      <c r="B528" s="7"/>
      <c r="C528" s="111"/>
      <c r="D528" s="283"/>
      <c r="E528" s="283"/>
      <c r="F528" s="283"/>
    </row>
    <row r="529" spans="1:6" s="347" customFormat="1" hidden="1" x14ac:dyDescent="0.25">
      <c r="A529" s="17" t="s">
        <v>259</v>
      </c>
      <c r="B529" s="7"/>
      <c r="C529" s="111">
        <f>C530/3.8</f>
        <v>10324.736842105263</v>
      </c>
      <c r="D529" s="283"/>
      <c r="E529" s="283"/>
      <c r="F529" s="283"/>
    </row>
    <row r="530" spans="1:6" s="347" customFormat="1" hidden="1" x14ac:dyDescent="0.25">
      <c r="A530" s="191" t="s">
        <v>270</v>
      </c>
      <c r="B530" s="7"/>
      <c r="C530" s="111">
        <v>39234</v>
      </c>
      <c r="D530" s="283"/>
      <c r="E530" s="283"/>
      <c r="F530" s="283"/>
    </row>
    <row r="531" spans="1:6" s="347" customFormat="1" hidden="1" x14ac:dyDescent="0.25">
      <c r="A531" s="25" t="s">
        <v>139</v>
      </c>
      <c r="B531" s="7"/>
      <c r="C531" s="111">
        <f>C532/3.8/3.2</f>
        <v>19717.598684210527</v>
      </c>
      <c r="D531" s="283"/>
      <c r="E531" s="283"/>
      <c r="F531" s="283"/>
    </row>
    <row r="532" spans="1:6" s="347" customFormat="1" hidden="1" x14ac:dyDescent="0.25">
      <c r="A532" s="191" t="s">
        <v>179</v>
      </c>
      <c r="B532" s="7"/>
      <c r="C532" s="111">
        <v>239766</v>
      </c>
      <c r="D532" s="283"/>
      <c r="E532" s="283"/>
      <c r="F532" s="283"/>
    </row>
    <row r="533" spans="1:6" s="347" customFormat="1" ht="30" hidden="1" x14ac:dyDescent="0.25">
      <c r="A533" s="25" t="s">
        <v>140</v>
      </c>
      <c r="B533" s="7"/>
      <c r="C533" s="111">
        <f>C536/3.8</f>
        <v>3000</v>
      </c>
      <c r="D533" s="283"/>
      <c r="E533" s="283"/>
      <c r="F533" s="283"/>
    </row>
    <row r="534" spans="1:6" s="347" customFormat="1" ht="30" hidden="1" x14ac:dyDescent="0.25">
      <c r="A534" s="191" t="s">
        <v>197</v>
      </c>
      <c r="B534" s="7"/>
      <c r="C534" s="111"/>
      <c r="D534" s="283"/>
      <c r="E534" s="283"/>
      <c r="F534" s="283"/>
    </row>
    <row r="535" spans="1:6" s="347" customFormat="1" hidden="1" x14ac:dyDescent="0.25">
      <c r="A535" s="232" t="s">
        <v>256</v>
      </c>
      <c r="B535" s="7"/>
      <c r="C535" s="111"/>
      <c r="D535" s="283"/>
      <c r="E535" s="283"/>
      <c r="F535" s="283"/>
    </row>
    <row r="536" spans="1:6" s="347" customFormat="1" hidden="1" x14ac:dyDescent="0.25">
      <c r="A536" s="191" t="s">
        <v>179</v>
      </c>
      <c r="B536" s="7"/>
      <c r="C536" s="111">
        <v>11400</v>
      </c>
      <c r="D536" s="283"/>
      <c r="E536" s="283"/>
      <c r="F536" s="283"/>
    </row>
    <row r="537" spans="1:6" s="347" customFormat="1" ht="15.75" hidden="1" thickBot="1" x14ac:dyDescent="0.3">
      <c r="A537" s="18" t="s">
        <v>185</v>
      </c>
      <c r="B537" s="7"/>
      <c r="C537" s="103">
        <f>C508+ROUND(C531*3.2,0)+C533</f>
        <v>76420.736842105267</v>
      </c>
      <c r="D537" s="283"/>
      <c r="E537" s="283"/>
      <c r="F537" s="283"/>
    </row>
    <row r="538" spans="1:6" s="76" customFormat="1" ht="15.75" hidden="1" thickBot="1" x14ac:dyDescent="0.3">
      <c r="A538" s="92" t="s">
        <v>11</v>
      </c>
      <c r="B538" s="93"/>
      <c r="C538" s="94"/>
      <c r="D538" s="94"/>
      <c r="E538" s="94"/>
      <c r="F538" s="94"/>
    </row>
    <row r="539" spans="1:6" s="347" customFormat="1" ht="14.25" hidden="1" customHeight="1" x14ac:dyDescent="0.25">
      <c r="A539" s="301"/>
      <c r="B539" s="277"/>
      <c r="C539" s="133"/>
      <c r="D539" s="133"/>
      <c r="E539" s="133"/>
      <c r="F539" s="133"/>
    </row>
    <row r="540" spans="1:6" ht="21" hidden="1" customHeight="1" x14ac:dyDescent="0.25">
      <c r="A540" s="96" t="s">
        <v>238</v>
      </c>
      <c r="B540" s="39"/>
      <c r="C540" s="133"/>
      <c r="D540" s="133"/>
      <c r="E540" s="133"/>
      <c r="F540" s="133"/>
    </row>
    <row r="541" spans="1:6" ht="16.5" hidden="1" customHeight="1" x14ac:dyDescent="0.25">
      <c r="A541" s="52" t="s">
        <v>5</v>
      </c>
      <c r="B541" s="39"/>
      <c r="C541" s="133"/>
      <c r="D541" s="133"/>
      <c r="E541" s="133"/>
      <c r="F541" s="133"/>
    </row>
    <row r="542" spans="1:6" ht="15" hidden="1" customHeight="1" x14ac:dyDescent="0.25">
      <c r="A542" s="58" t="s">
        <v>54</v>
      </c>
      <c r="B542" s="39">
        <v>330</v>
      </c>
      <c r="C542" s="133">
        <v>5751</v>
      </c>
      <c r="D542" s="251">
        <v>3</v>
      </c>
      <c r="E542" s="111">
        <f>ROUND(F542/B542,0)</f>
        <v>52</v>
      </c>
      <c r="F542" s="133">
        <f>ROUND(C542*D542,0)</f>
        <v>17253</v>
      </c>
    </row>
    <row r="543" spans="1:6" ht="18.75" hidden="1" customHeight="1" x14ac:dyDescent="0.25">
      <c r="A543" s="302" t="s">
        <v>6</v>
      </c>
      <c r="B543" s="59"/>
      <c r="C543" s="280">
        <f>C542</f>
        <v>5751</v>
      </c>
      <c r="D543" s="123">
        <f>F543/C543</f>
        <v>3</v>
      </c>
      <c r="E543" s="280">
        <f>E542</f>
        <v>52</v>
      </c>
      <c r="F543" s="280">
        <f>F542</f>
        <v>17253</v>
      </c>
    </row>
    <row r="544" spans="1:6" hidden="1" x14ac:dyDescent="0.25">
      <c r="A544" s="294" t="s">
        <v>186</v>
      </c>
      <c r="B544" s="102"/>
      <c r="C544" s="111"/>
      <c r="D544" s="123"/>
      <c r="E544" s="280"/>
      <c r="F544" s="280"/>
    </row>
    <row r="545" spans="1:6" hidden="1" x14ac:dyDescent="0.25">
      <c r="A545" s="17" t="s">
        <v>141</v>
      </c>
      <c r="B545" s="7"/>
      <c r="C545" s="111">
        <f>C546+C547+C554+C562+C563+C564+C565+C566</f>
        <v>1646</v>
      </c>
      <c r="D545" s="123"/>
      <c r="E545" s="280"/>
      <c r="F545" s="280"/>
    </row>
    <row r="546" spans="1:6" hidden="1" x14ac:dyDescent="0.25">
      <c r="A546" s="17" t="s">
        <v>180</v>
      </c>
      <c r="B546" s="7"/>
      <c r="C546" s="111"/>
      <c r="D546" s="123"/>
      <c r="E546" s="280"/>
      <c r="F546" s="280"/>
    </row>
    <row r="547" spans="1:6" ht="30" hidden="1" x14ac:dyDescent="0.25">
      <c r="A547" s="17" t="s">
        <v>181</v>
      </c>
      <c r="B547" s="7"/>
      <c r="C547" s="133">
        <f>C548+C549+C550+C552</f>
        <v>0</v>
      </c>
      <c r="D547" s="123"/>
      <c r="E547" s="280"/>
      <c r="F547" s="280"/>
    </row>
    <row r="548" spans="1:6" ht="30" hidden="1" x14ac:dyDescent="0.25">
      <c r="A548" s="17" t="s">
        <v>182</v>
      </c>
      <c r="B548" s="7"/>
      <c r="C548" s="111"/>
      <c r="D548" s="123"/>
      <c r="E548" s="280"/>
      <c r="F548" s="280"/>
    </row>
    <row r="549" spans="1:6" ht="30" hidden="1" x14ac:dyDescent="0.25">
      <c r="A549" s="17" t="s">
        <v>183</v>
      </c>
      <c r="B549" s="7"/>
      <c r="C549" s="111"/>
      <c r="D549" s="123"/>
      <c r="E549" s="280"/>
      <c r="F549" s="280"/>
    </row>
    <row r="550" spans="1:6" ht="45" hidden="1" x14ac:dyDescent="0.25">
      <c r="A550" s="17" t="s">
        <v>250</v>
      </c>
      <c r="B550" s="7"/>
      <c r="C550" s="111"/>
      <c r="D550" s="123"/>
      <c r="E550" s="280"/>
      <c r="F550" s="280"/>
    </row>
    <row r="551" spans="1:6" hidden="1" x14ac:dyDescent="0.25">
      <c r="A551" s="220" t="s">
        <v>251</v>
      </c>
      <c r="B551" s="7"/>
      <c r="C551" s="111"/>
      <c r="D551" s="123"/>
      <c r="E551" s="280"/>
      <c r="F551" s="280"/>
    </row>
    <row r="552" spans="1:6" ht="30" hidden="1" x14ac:dyDescent="0.25">
      <c r="A552" s="17" t="s">
        <v>252</v>
      </c>
      <c r="B552" s="7"/>
      <c r="C552" s="111"/>
      <c r="D552" s="123"/>
      <c r="E552" s="280"/>
      <c r="F552" s="280"/>
    </row>
    <row r="553" spans="1:6" hidden="1" x14ac:dyDescent="0.25">
      <c r="A553" s="220" t="s">
        <v>251</v>
      </c>
      <c r="B553" s="7"/>
      <c r="C553" s="111"/>
      <c r="D553" s="123"/>
      <c r="E553" s="280"/>
      <c r="F553" s="280"/>
    </row>
    <row r="554" spans="1:6" ht="36" hidden="1" customHeight="1" x14ac:dyDescent="0.25">
      <c r="A554" s="17" t="s">
        <v>219</v>
      </c>
      <c r="B554" s="7"/>
      <c r="C554" s="133">
        <f>C555+C556+C558+C560</f>
        <v>0</v>
      </c>
      <c r="D554" s="123"/>
      <c r="E554" s="280"/>
      <c r="F554" s="280"/>
    </row>
    <row r="555" spans="1:6" ht="30" hidden="1" x14ac:dyDescent="0.25">
      <c r="A555" s="17" t="s">
        <v>220</v>
      </c>
      <c r="B555" s="7"/>
      <c r="C555" s="111"/>
      <c r="D555" s="123"/>
      <c r="E555" s="280"/>
      <c r="F555" s="280"/>
    </row>
    <row r="556" spans="1:6" ht="60" hidden="1" x14ac:dyDescent="0.25">
      <c r="A556" s="17" t="s">
        <v>253</v>
      </c>
      <c r="B556" s="7"/>
      <c r="C556" s="111"/>
      <c r="D556" s="123"/>
      <c r="E556" s="280"/>
      <c r="F556" s="280"/>
    </row>
    <row r="557" spans="1:6" hidden="1" x14ac:dyDescent="0.25">
      <c r="A557" s="220" t="s">
        <v>251</v>
      </c>
      <c r="B557" s="7"/>
      <c r="C557" s="111"/>
      <c r="D557" s="123"/>
      <c r="E557" s="280"/>
      <c r="F557" s="280"/>
    </row>
    <row r="558" spans="1:6" ht="45" hidden="1" x14ac:dyDescent="0.25">
      <c r="A558" s="17" t="s">
        <v>254</v>
      </c>
      <c r="B558" s="7"/>
      <c r="C558" s="111"/>
      <c r="D558" s="123"/>
      <c r="E558" s="280"/>
      <c r="F558" s="280"/>
    </row>
    <row r="559" spans="1:6" hidden="1" x14ac:dyDescent="0.25">
      <c r="A559" s="220" t="s">
        <v>251</v>
      </c>
      <c r="B559" s="7"/>
      <c r="C559" s="111"/>
      <c r="D559" s="123"/>
      <c r="E559" s="280"/>
      <c r="F559" s="280"/>
    </row>
    <row r="560" spans="1:6" ht="45" hidden="1" x14ac:dyDescent="0.25">
      <c r="A560" s="17" t="s">
        <v>255</v>
      </c>
      <c r="B560" s="7"/>
      <c r="C560" s="111"/>
      <c r="D560" s="123"/>
      <c r="E560" s="280"/>
      <c r="F560" s="280"/>
    </row>
    <row r="561" spans="1:6" hidden="1" x14ac:dyDescent="0.25">
      <c r="A561" s="220" t="s">
        <v>251</v>
      </c>
      <c r="B561" s="7"/>
      <c r="C561" s="111"/>
      <c r="D561" s="123"/>
      <c r="E561" s="280"/>
      <c r="F561" s="280"/>
    </row>
    <row r="562" spans="1:6" ht="45" hidden="1" x14ac:dyDescent="0.25">
      <c r="A562" s="17" t="s">
        <v>222</v>
      </c>
      <c r="B562" s="7"/>
      <c r="C562" s="111"/>
      <c r="D562" s="123"/>
      <c r="E562" s="280"/>
      <c r="F562" s="280"/>
    </row>
    <row r="563" spans="1:6" ht="30" hidden="1" x14ac:dyDescent="0.25">
      <c r="A563" s="17" t="s">
        <v>223</v>
      </c>
      <c r="B563" s="7"/>
      <c r="C563" s="111"/>
      <c r="D563" s="123"/>
      <c r="E563" s="280"/>
      <c r="F563" s="280"/>
    </row>
    <row r="564" spans="1:6" ht="30" hidden="1" x14ac:dyDescent="0.25">
      <c r="A564" s="17" t="s">
        <v>224</v>
      </c>
      <c r="B564" s="7"/>
      <c r="C564" s="111"/>
      <c r="D564" s="123"/>
      <c r="E564" s="280"/>
      <c r="F564" s="280"/>
    </row>
    <row r="565" spans="1:6" hidden="1" x14ac:dyDescent="0.25">
      <c r="A565" s="17" t="s">
        <v>225</v>
      </c>
      <c r="B565" s="7"/>
      <c r="C565" s="111">
        <v>1646</v>
      </c>
      <c r="D565" s="123"/>
      <c r="E565" s="280"/>
      <c r="F565" s="280"/>
    </row>
    <row r="566" spans="1:6" hidden="1" x14ac:dyDescent="0.25">
      <c r="A566" s="17" t="s">
        <v>259</v>
      </c>
      <c r="B566" s="7"/>
      <c r="C566" s="111"/>
      <c r="D566" s="123"/>
      <c r="E566" s="280"/>
      <c r="F566" s="280"/>
    </row>
    <row r="567" spans="1:6" hidden="1" x14ac:dyDescent="0.25">
      <c r="A567" s="220" t="s">
        <v>260</v>
      </c>
      <c r="B567" s="7"/>
      <c r="C567" s="111"/>
      <c r="D567" s="123"/>
      <c r="E567" s="280"/>
      <c r="F567" s="280"/>
    </row>
    <row r="568" spans="1:6" hidden="1" x14ac:dyDescent="0.25">
      <c r="A568" s="25" t="s">
        <v>139</v>
      </c>
      <c r="B568" s="7"/>
      <c r="C568" s="111"/>
      <c r="D568" s="123"/>
      <c r="E568" s="280"/>
      <c r="F568" s="280"/>
    </row>
    <row r="569" spans="1:6" hidden="1" x14ac:dyDescent="0.25">
      <c r="A569" s="191" t="s">
        <v>179</v>
      </c>
      <c r="B569" s="7"/>
      <c r="C569" s="111"/>
      <c r="D569" s="123"/>
      <c r="E569" s="280"/>
      <c r="F569" s="280"/>
    </row>
    <row r="570" spans="1:6" ht="30" hidden="1" x14ac:dyDescent="0.25">
      <c r="A570" s="25" t="s">
        <v>140</v>
      </c>
      <c r="B570" s="7"/>
      <c r="C570" s="111"/>
      <c r="D570" s="123"/>
      <c r="E570" s="280"/>
      <c r="F570" s="280"/>
    </row>
    <row r="571" spans="1:6" ht="30" hidden="1" x14ac:dyDescent="0.25">
      <c r="A571" s="282" t="s">
        <v>197</v>
      </c>
      <c r="B571" s="7"/>
      <c r="C571" s="111"/>
      <c r="D571" s="123"/>
      <c r="E571" s="280"/>
      <c r="F571" s="280"/>
    </row>
    <row r="572" spans="1:6" hidden="1" x14ac:dyDescent="0.25">
      <c r="A572" s="191" t="s">
        <v>261</v>
      </c>
      <c r="B572" s="7"/>
      <c r="C572" s="111"/>
      <c r="D572" s="123"/>
      <c r="E572" s="280"/>
      <c r="F572" s="280"/>
    </row>
    <row r="573" spans="1:6" hidden="1" x14ac:dyDescent="0.25">
      <c r="A573" s="18" t="s">
        <v>185</v>
      </c>
      <c r="B573" s="7"/>
      <c r="C573" s="103">
        <f>C545+ROUND(C568*3.2,0)+C570</f>
        <v>1646</v>
      </c>
      <c r="D573" s="123"/>
      <c r="E573" s="280"/>
      <c r="F573" s="280"/>
    </row>
    <row r="574" spans="1:6" ht="16.5" hidden="1" customHeight="1" x14ac:dyDescent="0.25">
      <c r="A574" s="173" t="s">
        <v>142</v>
      </c>
      <c r="B574" s="42"/>
      <c r="C574" s="280"/>
      <c r="D574" s="123"/>
      <c r="E574" s="280"/>
      <c r="F574" s="280"/>
    </row>
    <row r="575" spans="1:6" ht="28.5" hidden="1" customHeight="1" x14ac:dyDescent="0.25">
      <c r="A575" s="58" t="s">
        <v>170</v>
      </c>
      <c r="B575" s="42"/>
      <c r="C575" s="133">
        <v>2306</v>
      </c>
      <c r="D575" s="53"/>
      <c r="E575" s="53"/>
      <c r="F575" s="133"/>
    </row>
    <row r="576" spans="1:6" ht="48.75" hidden="1" customHeight="1" x14ac:dyDescent="0.25">
      <c r="A576" s="58" t="s">
        <v>172</v>
      </c>
      <c r="B576" s="42"/>
      <c r="C576" s="133">
        <v>390</v>
      </c>
      <c r="D576" s="53"/>
      <c r="E576" s="53"/>
      <c r="F576" s="133"/>
    </row>
    <row r="577" spans="1:6" ht="17.25" hidden="1" customHeight="1" x14ac:dyDescent="0.25">
      <c r="A577" s="21" t="s">
        <v>8</v>
      </c>
      <c r="B577" s="42"/>
      <c r="C577" s="133"/>
      <c r="D577" s="53"/>
      <c r="E577" s="53"/>
      <c r="F577" s="133"/>
    </row>
    <row r="578" spans="1:6" ht="17.25" hidden="1" customHeight="1" x14ac:dyDescent="0.25">
      <c r="A578" s="21" t="s">
        <v>164</v>
      </c>
      <c r="B578" s="90"/>
      <c r="C578" s="133"/>
      <c r="D578" s="53"/>
      <c r="E578" s="159"/>
      <c r="F578" s="283"/>
    </row>
    <row r="579" spans="1:6" ht="17.25" hidden="1" customHeight="1" x14ac:dyDescent="0.25">
      <c r="A579" s="67" t="s">
        <v>54</v>
      </c>
      <c r="B579" s="90">
        <v>330</v>
      </c>
      <c r="C579" s="133">
        <v>310</v>
      </c>
      <c r="D579" s="251">
        <v>8</v>
      </c>
      <c r="E579" s="111">
        <f>ROUND(F579/B579,0)</f>
        <v>8</v>
      </c>
      <c r="F579" s="133">
        <f>ROUND(C579*D579,0)</f>
        <v>2480</v>
      </c>
    </row>
    <row r="580" spans="1:6" ht="18" hidden="1" customHeight="1" x14ac:dyDescent="0.25">
      <c r="A580" s="97" t="s">
        <v>10</v>
      </c>
      <c r="B580" s="252"/>
      <c r="C580" s="253">
        <f>C579</f>
        <v>310</v>
      </c>
      <c r="D580" s="125">
        <f>D579</f>
        <v>8</v>
      </c>
      <c r="E580" s="253">
        <f>E579</f>
        <v>8</v>
      </c>
      <c r="F580" s="253">
        <f>F579</f>
        <v>2480</v>
      </c>
    </row>
    <row r="581" spans="1:6" ht="20.25" hidden="1" customHeight="1" x14ac:dyDescent="0.25">
      <c r="A581" s="21" t="s">
        <v>23</v>
      </c>
      <c r="B581" s="90"/>
      <c r="C581" s="133"/>
      <c r="D581" s="53"/>
      <c r="E581" s="159"/>
      <c r="F581" s="283"/>
    </row>
    <row r="582" spans="1:6" ht="16.5" hidden="1" customHeight="1" x14ac:dyDescent="0.25">
      <c r="A582" s="155" t="s">
        <v>165</v>
      </c>
      <c r="B582" s="90">
        <v>240</v>
      </c>
      <c r="C582" s="133">
        <v>0</v>
      </c>
      <c r="D582" s="251">
        <v>8</v>
      </c>
      <c r="E582" s="111">
        <f>ROUND(F582/B582,0)</f>
        <v>0</v>
      </c>
      <c r="F582" s="133">
        <f>ROUND(C582*D582,0)</f>
        <v>0</v>
      </c>
    </row>
    <row r="583" spans="1:6" ht="16.5" hidden="1" customHeight="1" x14ac:dyDescent="0.25">
      <c r="A583" s="155" t="s">
        <v>13</v>
      </c>
      <c r="B583" s="90">
        <v>240</v>
      </c>
      <c r="C583" s="133">
        <v>4318</v>
      </c>
      <c r="D583" s="251">
        <v>3</v>
      </c>
      <c r="E583" s="111">
        <f>ROUND(F583/B583,0)</f>
        <v>54</v>
      </c>
      <c r="F583" s="133">
        <f>ROUND(C583*D583,0)</f>
        <v>12954</v>
      </c>
    </row>
    <row r="584" spans="1:6" ht="21" hidden="1" customHeight="1" x14ac:dyDescent="0.25">
      <c r="A584" s="91" t="s">
        <v>166</v>
      </c>
      <c r="B584" s="90"/>
      <c r="C584" s="253">
        <f>C582+C583</f>
        <v>4318</v>
      </c>
      <c r="D584" s="254">
        <f>F584/C584</f>
        <v>3</v>
      </c>
      <c r="E584" s="253">
        <f>E582+E583</f>
        <v>54</v>
      </c>
      <c r="F584" s="253">
        <f>F582+F583</f>
        <v>12954</v>
      </c>
    </row>
    <row r="585" spans="1:6" ht="21" hidden="1" customHeight="1" thickBot="1" x14ac:dyDescent="0.3">
      <c r="A585" s="23" t="s">
        <v>136</v>
      </c>
      <c r="B585" s="289"/>
      <c r="C585" s="280">
        <f>C580+C584</f>
        <v>4628</v>
      </c>
      <c r="D585" s="271">
        <f>F585/C585</f>
        <v>3.3349178910976662</v>
      </c>
      <c r="E585" s="280">
        <f>E580+E584</f>
        <v>62</v>
      </c>
      <c r="F585" s="280">
        <f>F580+F584</f>
        <v>15434</v>
      </c>
    </row>
    <row r="586" spans="1:6" s="76" customFormat="1" ht="24.75" hidden="1" customHeight="1" thickBot="1" x14ac:dyDescent="0.3">
      <c r="A586" s="92" t="s">
        <v>11</v>
      </c>
      <c r="B586" s="93"/>
      <c r="C586" s="94"/>
      <c r="D586" s="94"/>
      <c r="E586" s="94"/>
      <c r="F586" s="94"/>
    </row>
    <row r="587" spans="1:6" s="349" customFormat="1" ht="24.75" hidden="1" customHeight="1" x14ac:dyDescent="0.25">
      <c r="A587" s="80" t="s">
        <v>107</v>
      </c>
      <c r="B587" s="348"/>
      <c r="C587" s="133"/>
      <c r="D587" s="133"/>
      <c r="E587" s="133"/>
      <c r="F587" s="133"/>
    </row>
    <row r="588" spans="1:6" s="349" customFormat="1" ht="24.75" hidden="1" customHeight="1" x14ac:dyDescent="0.25">
      <c r="A588" s="52" t="s">
        <v>5</v>
      </c>
      <c r="B588" s="42"/>
      <c r="C588" s="133"/>
      <c r="D588" s="133"/>
      <c r="E588" s="133"/>
      <c r="F588" s="133"/>
    </row>
    <row r="589" spans="1:6" s="349" customFormat="1" ht="15" hidden="1" customHeight="1" x14ac:dyDescent="0.25">
      <c r="A589" s="36" t="s">
        <v>13</v>
      </c>
      <c r="B589" s="90">
        <v>340</v>
      </c>
      <c r="C589" s="54">
        <v>85</v>
      </c>
      <c r="D589" s="345">
        <v>8.4</v>
      </c>
      <c r="E589" s="111">
        <f t="shared" ref="E589:E598" si="13">ROUND(F589/B589,0)</f>
        <v>2</v>
      </c>
      <c r="F589" s="133">
        <f>ROUND(C589*D589,0)</f>
        <v>714</v>
      </c>
    </row>
    <row r="590" spans="1:6" s="349" customFormat="1" ht="18" hidden="1" customHeight="1" x14ac:dyDescent="0.25">
      <c r="A590" s="36" t="s">
        <v>75</v>
      </c>
      <c r="B590" s="90">
        <v>340</v>
      </c>
      <c r="C590" s="54">
        <v>15</v>
      </c>
      <c r="D590" s="345">
        <v>11.5</v>
      </c>
      <c r="E590" s="111">
        <f t="shared" si="13"/>
        <v>1</v>
      </c>
      <c r="F590" s="133">
        <f t="shared" ref="F590:F598" si="14">ROUND(C590*D590,0)</f>
        <v>173</v>
      </c>
    </row>
    <row r="591" spans="1:6" s="349" customFormat="1" ht="16.5" hidden="1" customHeight="1" x14ac:dyDescent="0.25">
      <c r="A591" s="36" t="s">
        <v>14</v>
      </c>
      <c r="B591" s="90">
        <v>340</v>
      </c>
      <c r="C591" s="54">
        <v>60</v>
      </c>
      <c r="D591" s="345">
        <v>8.9</v>
      </c>
      <c r="E591" s="111">
        <f t="shared" si="13"/>
        <v>2</v>
      </c>
      <c r="F591" s="133">
        <f t="shared" si="14"/>
        <v>534</v>
      </c>
    </row>
    <row r="592" spans="1:6" s="349" customFormat="1" ht="19.5" hidden="1" customHeight="1" x14ac:dyDescent="0.25">
      <c r="A592" s="36" t="s">
        <v>25</v>
      </c>
      <c r="B592" s="90">
        <v>340</v>
      </c>
      <c r="C592" s="54">
        <v>60</v>
      </c>
      <c r="D592" s="345">
        <v>10.8</v>
      </c>
      <c r="E592" s="111">
        <f t="shared" si="13"/>
        <v>2</v>
      </c>
      <c r="F592" s="133">
        <f t="shared" si="14"/>
        <v>648</v>
      </c>
    </row>
    <row r="593" spans="1:6" s="349" customFormat="1" ht="19.5" hidden="1" customHeight="1" x14ac:dyDescent="0.25">
      <c r="A593" s="36" t="s">
        <v>43</v>
      </c>
      <c r="B593" s="90">
        <v>340</v>
      </c>
      <c r="C593" s="54">
        <v>20</v>
      </c>
      <c r="D593" s="345">
        <v>11.8</v>
      </c>
      <c r="E593" s="111">
        <f t="shared" si="13"/>
        <v>1</v>
      </c>
      <c r="F593" s="133">
        <f t="shared" si="14"/>
        <v>236</v>
      </c>
    </row>
    <row r="594" spans="1:6" s="349" customFormat="1" ht="18.75" hidden="1" customHeight="1" x14ac:dyDescent="0.25">
      <c r="A594" s="36" t="s">
        <v>27</v>
      </c>
      <c r="B594" s="90">
        <v>340</v>
      </c>
      <c r="C594" s="54">
        <v>80</v>
      </c>
      <c r="D594" s="345">
        <v>6.1</v>
      </c>
      <c r="E594" s="111">
        <f t="shared" si="13"/>
        <v>1</v>
      </c>
      <c r="F594" s="133">
        <f t="shared" si="14"/>
        <v>488</v>
      </c>
    </row>
    <row r="595" spans="1:6" s="349" customFormat="1" ht="18" hidden="1" customHeight="1" x14ac:dyDescent="0.25">
      <c r="A595" s="36" t="s">
        <v>74</v>
      </c>
      <c r="B595" s="90">
        <v>340</v>
      </c>
      <c r="C595" s="54">
        <v>50</v>
      </c>
      <c r="D595" s="345">
        <v>12</v>
      </c>
      <c r="E595" s="111">
        <f t="shared" si="13"/>
        <v>2</v>
      </c>
      <c r="F595" s="133">
        <f t="shared" si="14"/>
        <v>600</v>
      </c>
    </row>
    <row r="596" spans="1:6" s="349" customFormat="1" ht="18.75" hidden="1" customHeight="1" x14ac:dyDescent="0.25">
      <c r="A596" s="36" t="s">
        <v>54</v>
      </c>
      <c r="B596" s="90">
        <v>340</v>
      </c>
      <c r="C596" s="54">
        <v>5</v>
      </c>
      <c r="D596" s="345">
        <v>7.4</v>
      </c>
      <c r="E596" s="111">
        <f t="shared" si="13"/>
        <v>0</v>
      </c>
      <c r="F596" s="133">
        <f t="shared" si="14"/>
        <v>37</v>
      </c>
    </row>
    <row r="597" spans="1:6" s="349" customFormat="1" ht="18" hidden="1" customHeight="1" x14ac:dyDescent="0.25">
      <c r="A597" s="36" t="s">
        <v>160</v>
      </c>
      <c r="B597" s="90">
        <v>340</v>
      </c>
      <c r="C597" s="54">
        <v>5</v>
      </c>
      <c r="D597" s="345">
        <v>6.7</v>
      </c>
      <c r="E597" s="111">
        <f t="shared" si="13"/>
        <v>0</v>
      </c>
      <c r="F597" s="133">
        <f t="shared" si="14"/>
        <v>34</v>
      </c>
    </row>
    <row r="598" spans="1:6" s="349" customFormat="1" ht="18" hidden="1" customHeight="1" x14ac:dyDescent="0.25">
      <c r="A598" s="36" t="s">
        <v>24</v>
      </c>
      <c r="B598" s="90">
        <v>340</v>
      </c>
      <c r="C598" s="54">
        <v>30</v>
      </c>
      <c r="D598" s="345">
        <v>11</v>
      </c>
      <c r="E598" s="111">
        <f t="shared" si="13"/>
        <v>1</v>
      </c>
      <c r="F598" s="133">
        <f t="shared" si="14"/>
        <v>330</v>
      </c>
    </row>
    <row r="599" spans="1:6" s="349" customFormat="1" ht="21" hidden="1" customHeight="1" x14ac:dyDescent="0.2">
      <c r="A599" s="302" t="s">
        <v>6</v>
      </c>
      <c r="B599" s="59">
        <v>340</v>
      </c>
      <c r="C599" s="350">
        <f>SUM(C589:C598)</f>
        <v>410</v>
      </c>
      <c r="D599" s="123">
        <f>F599/C599</f>
        <v>9.2536585365853661</v>
      </c>
      <c r="E599" s="350">
        <f>SUM(E589:E598)</f>
        <v>12</v>
      </c>
      <c r="F599" s="350">
        <f>SUM(F589:F598)</f>
        <v>3794</v>
      </c>
    </row>
    <row r="600" spans="1:6" s="349" customFormat="1" ht="17.25" hidden="1" customHeight="1" thickBot="1" x14ac:dyDescent="0.3">
      <c r="A600" s="16" t="s">
        <v>187</v>
      </c>
      <c r="B600" s="90"/>
      <c r="C600" s="133"/>
      <c r="D600" s="53"/>
      <c r="E600" s="53"/>
      <c r="F600" s="133"/>
    </row>
    <row r="601" spans="1:6" s="349" customFormat="1" ht="30" hidden="1" x14ac:dyDescent="0.25">
      <c r="A601" s="17" t="s">
        <v>138</v>
      </c>
      <c r="B601" s="90"/>
      <c r="C601" s="133">
        <f>C602+C603+C604+C605</f>
        <v>2800</v>
      </c>
      <c r="D601" s="53"/>
      <c r="E601" s="53"/>
      <c r="F601" s="133"/>
    </row>
    <row r="602" spans="1:6" s="349" customFormat="1" hidden="1" x14ac:dyDescent="0.25">
      <c r="A602" s="17" t="s">
        <v>180</v>
      </c>
      <c r="B602" s="90"/>
      <c r="C602" s="133"/>
      <c r="D602" s="53"/>
      <c r="E602" s="53"/>
      <c r="F602" s="133"/>
    </row>
    <row r="603" spans="1:6" s="349" customFormat="1" ht="30" hidden="1" x14ac:dyDescent="0.25">
      <c r="A603" s="17" t="s">
        <v>216</v>
      </c>
      <c r="B603" s="90"/>
      <c r="C603" s="133">
        <v>300</v>
      </c>
      <c r="D603" s="53"/>
      <c r="E603" s="53"/>
      <c r="F603" s="133"/>
    </row>
    <row r="604" spans="1:6" s="349" customFormat="1" ht="30" hidden="1" x14ac:dyDescent="0.25">
      <c r="A604" s="17" t="s">
        <v>217</v>
      </c>
      <c r="B604" s="90"/>
      <c r="C604" s="133"/>
      <c r="D604" s="53"/>
      <c r="E604" s="53"/>
      <c r="F604" s="133"/>
    </row>
    <row r="605" spans="1:6" s="349" customFormat="1" hidden="1" x14ac:dyDescent="0.25">
      <c r="A605" s="17" t="s">
        <v>218</v>
      </c>
      <c r="B605" s="90"/>
      <c r="C605" s="133">
        <v>2500</v>
      </c>
      <c r="D605" s="53"/>
      <c r="E605" s="53"/>
      <c r="F605" s="133"/>
    </row>
    <row r="606" spans="1:6" s="349" customFormat="1" hidden="1" x14ac:dyDescent="0.25">
      <c r="A606" s="25" t="s">
        <v>139</v>
      </c>
      <c r="B606" s="90"/>
      <c r="C606" s="133">
        <v>5000</v>
      </c>
      <c r="D606" s="53"/>
      <c r="E606" s="53"/>
      <c r="F606" s="133"/>
    </row>
    <row r="607" spans="1:6" s="349" customFormat="1" hidden="1" x14ac:dyDescent="0.25">
      <c r="A607" s="191" t="s">
        <v>179</v>
      </c>
      <c r="B607" s="90"/>
      <c r="C607" s="133">
        <v>18560</v>
      </c>
      <c r="D607" s="53"/>
      <c r="E607" s="53"/>
      <c r="F607" s="133"/>
    </row>
    <row r="608" spans="1:6" s="349" customFormat="1" hidden="1" x14ac:dyDescent="0.25">
      <c r="A608" s="18" t="s">
        <v>158</v>
      </c>
      <c r="B608" s="90"/>
      <c r="C608" s="280">
        <f>C601+ROUND(C606*3.2,0)</f>
        <v>18800</v>
      </c>
      <c r="D608" s="53"/>
      <c r="E608" s="53"/>
      <c r="F608" s="133"/>
    </row>
    <row r="609" spans="1:6" s="349" customFormat="1" hidden="1" x14ac:dyDescent="0.25">
      <c r="A609" s="294" t="s">
        <v>186</v>
      </c>
      <c r="B609" s="90"/>
      <c r="C609" s="133"/>
      <c r="D609" s="53"/>
      <c r="E609" s="53"/>
      <c r="F609" s="133"/>
    </row>
    <row r="610" spans="1:6" s="349" customFormat="1" hidden="1" x14ac:dyDescent="0.25">
      <c r="A610" s="17" t="s">
        <v>141</v>
      </c>
      <c r="B610" s="90"/>
      <c r="C610" s="111">
        <f>C611+C612+C619+C627+C628+C629+C630+C631</f>
        <v>1533</v>
      </c>
      <c r="D610" s="53"/>
      <c r="E610" s="53"/>
      <c r="F610" s="133"/>
    </row>
    <row r="611" spans="1:6" s="349" customFormat="1" hidden="1" x14ac:dyDescent="0.25">
      <c r="A611" s="17" t="s">
        <v>180</v>
      </c>
      <c r="B611" s="90"/>
      <c r="C611" s="111"/>
      <c r="D611" s="53"/>
      <c r="E611" s="53"/>
      <c r="F611" s="133"/>
    </row>
    <row r="612" spans="1:6" s="349" customFormat="1" ht="30" hidden="1" x14ac:dyDescent="0.25">
      <c r="A612" s="17" t="s">
        <v>181</v>
      </c>
      <c r="B612" s="90"/>
      <c r="C612" s="133">
        <f>C613+C614+C615+C617</f>
        <v>1533</v>
      </c>
      <c r="D612" s="53"/>
      <c r="E612" s="53"/>
      <c r="F612" s="133"/>
    </row>
    <row r="613" spans="1:6" s="349" customFormat="1" ht="30" hidden="1" x14ac:dyDescent="0.25">
      <c r="A613" s="17" t="s">
        <v>182</v>
      </c>
      <c r="B613" s="90"/>
      <c r="C613" s="133">
        <v>1179</v>
      </c>
      <c r="D613" s="53"/>
      <c r="E613" s="53"/>
      <c r="F613" s="133"/>
    </row>
    <row r="614" spans="1:6" s="349" customFormat="1" ht="30" hidden="1" x14ac:dyDescent="0.25">
      <c r="A614" s="17" t="s">
        <v>183</v>
      </c>
      <c r="B614" s="90"/>
      <c r="C614" s="133">
        <v>354</v>
      </c>
      <c r="D614" s="53"/>
      <c r="E614" s="53"/>
      <c r="F614" s="133"/>
    </row>
    <row r="615" spans="1:6" s="349" customFormat="1" ht="45" hidden="1" x14ac:dyDescent="0.25">
      <c r="A615" s="17" t="s">
        <v>250</v>
      </c>
      <c r="B615" s="90"/>
      <c r="C615" s="133"/>
      <c r="D615" s="53"/>
      <c r="E615" s="53"/>
      <c r="F615" s="133"/>
    </row>
    <row r="616" spans="1:6" s="349" customFormat="1" hidden="1" x14ac:dyDescent="0.25">
      <c r="A616" s="220" t="s">
        <v>251</v>
      </c>
      <c r="B616" s="90"/>
      <c r="C616" s="133"/>
      <c r="D616" s="53"/>
      <c r="E616" s="53"/>
      <c r="F616" s="133"/>
    </row>
    <row r="617" spans="1:6" s="349" customFormat="1" ht="30" hidden="1" x14ac:dyDescent="0.25">
      <c r="A617" s="17" t="s">
        <v>252</v>
      </c>
      <c r="B617" s="90"/>
      <c r="C617" s="133"/>
      <c r="D617" s="53"/>
      <c r="E617" s="53"/>
      <c r="F617" s="133"/>
    </row>
    <row r="618" spans="1:6" s="349" customFormat="1" hidden="1" x14ac:dyDescent="0.25">
      <c r="A618" s="220" t="s">
        <v>251</v>
      </c>
      <c r="B618" s="90"/>
      <c r="C618" s="133"/>
      <c r="D618" s="53"/>
      <c r="E618" s="53"/>
      <c r="F618" s="133"/>
    </row>
    <row r="619" spans="1:6" s="349" customFormat="1" ht="45" hidden="1" x14ac:dyDescent="0.25">
      <c r="A619" s="17" t="s">
        <v>219</v>
      </c>
      <c r="B619" s="90"/>
      <c r="C619" s="133">
        <f>C620+C621+C623+C625</f>
        <v>0</v>
      </c>
      <c r="D619" s="53"/>
      <c r="E619" s="53"/>
      <c r="F619" s="133"/>
    </row>
    <row r="620" spans="1:6" s="349" customFormat="1" ht="30" hidden="1" x14ac:dyDescent="0.25">
      <c r="A620" s="17" t="s">
        <v>220</v>
      </c>
      <c r="B620" s="90"/>
      <c r="C620" s="133"/>
      <c r="D620" s="53"/>
      <c r="E620" s="53"/>
      <c r="F620" s="133"/>
    </row>
    <row r="621" spans="1:6" s="349" customFormat="1" ht="60" hidden="1" x14ac:dyDescent="0.25">
      <c r="A621" s="17" t="s">
        <v>253</v>
      </c>
      <c r="B621" s="90"/>
      <c r="C621" s="133"/>
      <c r="D621" s="53"/>
      <c r="E621" s="53"/>
      <c r="F621" s="133"/>
    </row>
    <row r="622" spans="1:6" s="349" customFormat="1" hidden="1" x14ac:dyDescent="0.25">
      <c r="A622" s="220" t="s">
        <v>251</v>
      </c>
      <c r="B622" s="90"/>
      <c r="C622" s="133"/>
      <c r="D622" s="53"/>
      <c r="E622" s="53"/>
      <c r="F622" s="133"/>
    </row>
    <row r="623" spans="1:6" s="349" customFormat="1" ht="45" hidden="1" x14ac:dyDescent="0.25">
      <c r="A623" s="17" t="s">
        <v>254</v>
      </c>
      <c r="B623" s="90"/>
      <c r="C623" s="133"/>
      <c r="D623" s="53"/>
      <c r="E623" s="53"/>
      <c r="F623" s="133"/>
    </row>
    <row r="624" spans="1:6" s="349" customFormat="1" hidden="1" x14ac:dyDescent="0.25">
      <c r="A624" s="220" t="s">
        <v>251</v>
      </c>
      <c r="B624" s="90"/>
      <c r="C624" s="133"/>
      <c r="D624" s="53"/>
      <c r="E624" s="53"/>
      <c r="F624" s="133"/>
    </row>
    <row r="625" spans="1:6" s="349" customFormat="1" ht="45" hidden="1" x14ac:dyDescent="0.25">
      <c r="A625" s="17" t="s">
        <v>255</v>
      </c>
      <c r="B625" s="90"/>
      <c r="C625" s="133"/>
      <c r="D625" s="53"/>
      <c r="E625" s="53"/>
      <c r="F625" s="133"/>
    </row>
    <row r="626" spans="1:6" s="349" customFormat="1" hidden="1" x14ac:dyDescent="0.25">
      <c r="A626" s="220" t="s">
        <v>251</v>
      </c>
      <c r="B626" s="90"/>
      <c r="C626" s="133"/>
      <c r="D626" s="53"/>
      <c r="E626" s="53"/>
      <c r="F626" s="133"/>
    </row>
    <row r="627" spans="1:6" s="349" customFormat="1" ht="45" hidden="1" x14ac:dyDescent="0.25">
      <c r="A627" s="17" t="s">
        <v>222</v>
      </c>
      <c r="B627" s="90"/>
      <c r="C627" s="133"/>
      <c r="D627" s="53"/>
      <c r="E627" s="53"/>
      <c r="F627" s="133"/>
    </row>
    <row r="628" spans="1:6" s="349" customFormat="1" ht="30" hidden="1" x14ac:dyDescent="0.25">
      <c r="A628" s="17" t="s">
        <v>223</v>
      </c>
      <c r="B628" s="90"/>
      <c r="C628" s="133"/>
      <c r="D628" s="53"/>
      <c r="E628" s="53"/>
      <c r="F628" s="133"/>
    </row>
    <row r="629" spans="1:6" s="349" customFormat="1" ht="30" hidden="1" x14ac:dyDescent="0.25">
      <c r="A629" s="17" t="s">
        <v>224</v>
      </c>
      <c r="B629" s="90"/>
      <c r="C629" s="133"/>
      <c r="D629" s="53"/>
      <c r="E629" s="53"/>
      <c r="F629" s="133"/>
    </row>
    <row r="630" spans="1:6" s="349" customFormat="1" hidden="1" x14ac:dyDescent="0.25">
      <c r="A630" s="17" t="s">
        <v>225</v>
      </c>
      <c r="B630" s="90"/>
      <c r="C630" s="133"/>
      <c r="D630" s="53"/>
      <c r="E630" s="53"/>
      <c r="F630" s="133"/>
    </row>
    <row r="631" spans="1:6" s="349" customFormat="1" hidden="1" x14ac:dyDescent="0.25">
      <c r="A631" s="17" t="s">
        <v>259</v>
      </c>
      <c r="B631" s="90"/>
      <c r="C631" s="133"/>
      <c r="D631" s="53"/>
      <c r="E631" s="53"/>
      <c r="F631" s="133"/>
    </row>
    <row r="632" spans="1:6" s="349" customFormat="1" hidden="1" x14ac:dyDescent="0.25">
      <c r="A632" s="220" t="s">
        <v>260</v>
      </c>
      <c r="B632" s="90"/>
      <c r="C632" s="133"/>
      <c r="D632" s="53"/>
      <c r="E632" s="53"/>
      <c r="F632" s="133"/>
    </row>
    <row r="633" spans="1:6" s="349" customFormat="1" hidden="1" x14ac:dyDescent="0.25">
      <c r="A633" s="25" t="s">
        <v>139</v>
      </c>
      <c r="B633" s="90"/>
      <c r="C633" s="133"/>
      <c r="D633" s="53"/>
      <c r="E633" s="53"/>
      <c r="F633" s="133"/>
    </row>
    <row r="634" spans="1:6" s="349" customFormat="1" hidden="1" x14ac:dyDescent="0.25">
      <c r="A634" s="191" t="s">
        <v>179</v>
      </c>
      <c r="B634" s="90"/>
      <c r="C634" s="133"/>
      <c r="D634" s="53"/>
      <c r="E634" s="53"/>
      <c r="F634" s="133"/>
    </row>
    <row r="635" spans="1:6" s="349" customFormat="1" ht="30" hidden="1" x14ac:dyDescent="0.25">
      <c r="A635" s="25" t="s">
        <v>140</v>
      </c>
      <c r="B635" s="90"/>
      <c r="C635" s="133">
        <v>100</v>
      </c>
      <c r="D635" s="53"/>
      <c r="E635" s="53"/>
      <c r="F635" s="133"/>
    </row>
    <row r="636" spans="1:6" s="349" customFormat="1" ht="30" hidden="1" x14ac:dyDescent="0.25">
      <c r="A636" s="282" t="s">
        <v>197</v>
      </c>
      <c r="B636" s="90"/>
      <c r="C636" s="280"/>
      <c r="D636" s="53"/>
      <c r="E636" s="53"/>
      <c r="F636" s="133"/>
    </row>
    <row r="637" spans="1:6" s="349" customFormat="1" hidden="1" x14ac:dyDescent="0.25">
      <c r="A637" s="191" t="s">
        <v>261</v>
      </c>
      <c r="B637" s="90"/>
      <c r="C637" s="133"/>
      <c r="D637" s="53"/>
      <c r="E637" s="53"/>
      <c r="F637" s="133"/>
    </row>
    <row r="638" spans="1:6" s="349" customFormat="1" hidden="1" x14ac:dyDescent="0.25">
      <c r="A638" s="18" t="s">
        <v>185</v>
      </c>
      <c r="B638" s="90"/>
      <c r="C638" s="103">
        <f>C610+ROUND(C633*3.2,0)+C635</f>
        <v>1633</v>
      </c>
      <c r="D638" s="53"/>
      <c r="E638" s="53"/>
      <c r="F638" s="133"/>
    </row>
    <row r="639" spans="1:6" s="349" customFormat="1" ht="20.25" hidden="1" customHeight="1" x14ac:dyDescent="0.25">
      <c r="A639" s="193" t="s">
        <v>184</v>
      </c>
      <c r="B639" s="90"/>
      <c r="C639" s="103">
        <f>C608+C638</f>
        <v>20433</v>
      </c>
      <c r="D639" s="53"/>
      <c r="E639" s="53"/>
      <c r="F639" s="133"/>
    </row>
    <row r="640" spans="1:6" s="349" customFormat="1" ht="18.75" hidden="1" customHeight="1" x14ac:dyDescent="0.25">
      <c r="A640" s="97" t="s">
        <v>8</v>
      </c>
      <c r="B640" s="90"/>
      <c r="C640" s="133"/>
      <c r="D640" s="53"/>
      <c r="E640" s="53"/>
      <c r="F640" s="133"/>
    </row>
    <row r="641" spans="1:6" s="349" customFormat="1" ht="16.5" hidden="1" customHeight="1" x14ac:dyDescent="0.25">
      <c r="A641" s="21" t="s">
        <v>23</v>
      </c>
      <c r="B641" s="90"/>
      <c r="C641" s="133"/>
      <c r="D641" s="53"/>
      <c r="E641" s="159"/>
      <c r="F641" s="283"/>
    </row>
    <row r="642" spans="1:6" s="349" customFormat="1" ht="18" hidden="1" customHeight="1" x14ac:dyDescent="0.25">
      <c r="A642" s="155" t="s">
        <v>165</v>
      </c>
      <c r="B642" s="90">
        <v>240</v>
      </c>
      <c r="C642" s="133">
        <v>130</v>
      </c>
      <c r="D642" s="284">
        <v>8</v>
      </c>
      <c r="E642" s="111">
        <f>ROUND(F642/B642,0)</f>
        <v>4</v>
      </c>
      <c r="F642" s="138">
        <f>ROUND(C642*D642,0)</f>
        <v>1040</v>
      </c>
    </row>
    <row r="643" spans="1:6" s="349" customFormat="1" ht="14.25" hidden="1" customHeight="1" x14ac:dyDescent="0.25">
      <c r="A643" s="155" t="s">
        <v>13</v>
      </c>
      <c r="B643" s="90">
        <v>240</v>
      </c>
      <c r="C643" s="133">
        <v>0</v>
      </c>
      <c r="D643" s="284">
        <v>0</v>
      </c>
      <c r="E643" s="111">
        <f>ROUND(F643/B643,0)</f>
        <v>0</v>
      </c>
      <c r="F643" s="138">
        <f>ROUND(C643*D643,0)</f>
        <v>0</v>
      </c>
    </row>
    <row r="644" spans="1:6" s="349" customFormat="1" ht="21" hidden="1" customHeight="1" x14ac:dyDescent="0.25">
      <c r="A644" s="91" t="s">
        <v>166</v>
      </c>
      <c r="B644" s="90"/>
      <c r="C644" s="280">
        <f>C642+C643</f>
        <v>130</v>
      </c>
      <c r="D644" s="123">
        <f>F644/C644</f>
        <v>8</v>
      </c>
      <c r="E644" s="280">
        <f>E642+E643</f>
        <v>4</v>
      </c>
      <c r="F644" s="280">
        <f>F642+F643</f>
        <v>1040</v>
      </c>
    </row>
    <row r="645" spans="1:6" s="349" customFormat="1" ht="24.75" hidden="1" customHeight="1" thickBot="1" x14ac:dyDescent="0.3">
      <c r="A645" s="23" t="s">
        <v>136</v>
      </c>
      <c r="B645" s="351"/>
      <c r="C645" s="295">
        <f>C644</f>
        <v>130</v>
      </c>
      <c r="D645" s="123">
        <f>D644</f>
        <v>8</v>
      </c>
      <c r="E645" s="295">
        <f>E644</f>
        <v>4</v>
      </c>
      <c r="F645" s="295">
        <f>F644</f>
        <v>1040</v>
      </c>
    </row>
    <row r="646" spans="1:6" s="349" customFormat="1" ht="16.5" hidden="1" customHeight="1" thickBot="1" x14ac:dyDescent="0.25">
      <c r="A646" s="92" t="s">
        <v>11</v>
      </c>
      <c r="B646" s="93"/>
      <c r="C646" s="94"/>
      <c r="D646" s="94"/>
      <c r="E646" s="94"/>
      <c r="F646" s="94"/>
    </row>
    <row r="647" spans="1:6" s="349" customFormat="1" ht="24.75" customHeight="1" x14ac:dyDescent="0.25">
      <c r="A647" s="174" t="s">
        <v>239</v>
      </c>
      <c r="B647" s="352"/>
      <c r="C647" s="133"/>
      <c r="D647" s="133"/>
      <c r="E647" s="133"/>
      <c r="F647" s="133"/>
    </row>
    <row r="648" spans="1:6" s="349" customFormat="1" ht="24.75" customHeight="1" x14ac:dyDescent="0.25">
      <c r="A648" s="353" t="s">
        <v>5</v>
      </c>
      <c r="B648" s="42"/>
      <c r="C648" s="133"/>
      <c r="D648" s="133"/>
      <c r="E648" s="133"/>
      <c r="F648" s="133"/>
    </row>
    <row r="649" spans="1:6" s="349" customFormat="1" ht="21" customHeight="1" x14ac:dyDescent="0.25">
      <c r="A649" s="155" t="s">
        <v>79</v>
      </c>
      <c r="B649" s="90">
        <v>340</v>
      </c>
      <c r="C649" s="283">
        <f>1674+3</f>
        <v>1677</v>
      </c>
      <c r="D649" s="345">
        <v>4</v>
      </c>
      <c r="E649" s="111">
        <f>ROUND(F649/B649,0)</f>
        <v>20</v>
      </c>
      <c r="F649" s="133">
        <f>ROUND(C649*D649,0)</f>
        <v>6708</v>
      </c>
    </row>
    <row r="650" spans="1:6" s="349" customFormat="1" ht="21" customHeight="1" x14ac:dyDescent="0.25">
      <c r="A650" s="155" t="s">
        <v>25</v>
      </c>
      <c r="B650" s="90">
        <v>330</v>
      </c>
      <c r="C650" s="283">
        <v>759</v>
      </c>
      <c r="D650" s="460">
        <v>7.5</v>
      </c>
      <c r="E650" s="111">
        <f>ROUND(F650/B650,0)</f>
        <v>17</v>
      </c>
      <c r="F650" s="133">
        <f>ROUND(C650*D650,0)</f>
        <v>5693</v>
      </c>
    </row>
    <row r="651" spans="1:6" s="349" customFormat="1" ht="18.75" customHeight="1" x14ac:dyDescent="0.2">
      <c r="A651" s="461" t="s">
        <v>6</v>
      </c>
      <c r="B651" s="59"/>
      <c r="C651" s="280">
        <f>SUM(C649:C650)</f>
        <v>2436</v>
      </c>
      <c r="D651" s="123">
        <f>F651/C651</f>
        <v>5.0907224958949095</v>
      </c>
      <c r="E651" s="280">
        <f>SUM(E649:E650)</f>
        <v>37</v>
      </c>
      <c r="F651" s="280">
        <f>SUM(F649:F650)</f>
        <v>12401</v>
      </c>
    </row>
    <row r="652" spans="1:6" s="349" customFormat="1" ht="21" customHeight="1" x14ac:dyDescent="0.25">
      <c r="A652" s="294" t="s">
        <v>186</v>
      </c>
      <c r="B652" s="102"/>
      <c r="C652" s="111"/>
      <c r="D652" s="111"/>
      <c r="E652" s="111"/>
      <c r="F652" s="111"/>
    </row>
    <row r="653" spans="1:6" s="349" customFormat="1" ht="21" customHeight="1" x14ac:dyDescent="0.25">
      <c r="A653" s="17" t="s">
        <v>141</v>
      </c>
      <c r="B653" s="102"/>
      <c r="C653" s="111">
        <f>C654+C655+C662+C670+C671+C672+C673+C674</f>
        <v>14000</v>
      </c>
      <c r="D653" s="111"/>
      <c r="E653" s="111"/>
      <c r="F653" s="111"/>
    </row>
    <row r="654" spans="1:6" s="349" customFormat="1" x14ac:dyDescent="0.25">
      <c r="A654" s="17" t="s">
        <v>180</v>
      </c>
      <c r="B654" s="102"/>
      <c r="C654" s="111"/>
      <c r="D654" s="111"/>
      <c r="E654" s="111"/>
      <c r="F654" s="111"/>
    </row>
    <row r="655" spans="1:6" s="349" customFormat="1" ht="30" x14ac:dyDescent="0.25">
      <c r="A655" s="17" t="s">
        <v>181</v>
      </c>
      <c r="B655" s="102"/>
      <c r="C655" s="133">
        <f>C656+C657+C658+C660</f>
        <v>0</v>
      </c>
      <c r="D655" s="111"/>
      <c r="E655" s="111"/>
      <c r="F655" s="111"/>
    </row>
    <row r="656" spans="1:6" s="349" customFormat="1" ht="30" x14ac:dyDescent="0.25">
      <c r="A656" s="17" t="s">
        <v>182</v>
      </c>
      <c r="B656" s="102"/>
      <c r="C656" s="133"/>
      <c r="D656" s="111"/>
      <c r="E656" s="111"/>
      <c r="F656" s="111"/>
    </row>
    <row r="657" spans="1:6" s="349" customFormat="1" ht="30" x14ac:dyDescent="0.25">
      <c r="A657" s="17" t="s">
        <v>183</v>
      </c>
      <c r="B657" s="102"/>
      <c r="C657" s="133"/>
      <c r="D657" s="111"/>
      <c r="E657" s="111"/>
      <c r="F657" s="111"/>
    </row>
    <row r="658" spans="1:6" s="349" customFormat="1" ht="45" x14ac:dyDescent="0.25">
      <c r="A658" s="17" t="s">
        <v>250</v>
      </c>
      <c r="B658" s="102"/>
      <c r="C658" s="133"/>
      <c r="D658" s="111"/>
      <c r="E658" s="111"/>
      <c r="F658" s="111"/>
    </row>
    <row r="659" spans="1:6" s="349" customFormat="1" x14ac:dyDescent="0.25">
      <c r="A659" s="220" t="s">
        <v>251</v>
      </c>
      <c r="B659" s="102"/>
      <c r="C659" s="133"/>
      <c r="D659" s="111"/>
      <c r="E659" s="111"/>
      <c r="F659" s="111"/>
    </row>
    <row r="660" spans="1:6" s="349" customFormat="1" ht="30" x14ac:dyDescent="0.25">
      <c r="A660" s="17" t="s">
        <v>252</v>
      </c>
      <c r="B660" s="102"/>
      <c r="C660" s="133"/>
      <c r="D660" s="111"/>
      <c r="E660" s="111"/>
      <c r="F660" s="111"/>
    </row>
    <row r="661" spans="1:6" s="349" customFormat="1" x14ac:dyDescent="0.25">
      <c r="A661" s="220" t="s">
        <v>251</v>
      </c>
      <c r="B661" s="102"/>
      <c r="C661" s="133"/>
      <c r="D661" s="111"/>
      <c r="E661" s="111"/>
      <c r="F661" s="111"/>
    </row>
    <row r="662" spans="1:6" s="349" customFormat="1" ht="32.25" customHeight="1" x14ac:dyDescent="0.25">
      <c r="A662" s="17" t="s">
        <v>219</v>
      </c>
      <c r="B662" s="102"/>
      <c r="C662" s="133">
        <f>C663+C664+C666+C668</f>
        <v>0</v>
      </c>
      <c r="D662" s="111"/>
      <c r="E662" s="111"/>
      <c r="F662" s="111"/>
    </row>
    <row r="663" spans="1:6" s="349" customFormat="1" ht="30" x14ac:dyDescent="0.25">
      <c r="A663" s="17" t="s">
        <v>220</v>
      </c>
      <c r="B663" s="102"/>
      <c r="C663" s="111"/>
      <c r="D663" s="111"/>
      <c r="E663" s="111"/>
      <c r="F663" s="111"/>
    </row>
    <row r="664" spans="1:6" s="349" customFormat="1" ht="60" x14ac:dyDescent="0.25">
      <c r="A664" s="17" t="s">
        <v>253</v>
      </c>
      <c r="B664" s="102"/>
      <c r="C664" s="111"/>
      <c r="D664" s="111"/>
      <c r="E664" s="111"/>
      <c r="F664" s="111"/>
    </row>
    <row r="665" spans="1:6" s="349" customFormat="1" x14ac:dyDescent="0.25">
      <c r="A665" s="220" t="s">
        <v>251</v>
      </c>
      <c r="B665" s="102"/>
      <c r="C665" s="111"/>
      <c r="D665" s="111"/>
      <c r="E665" s="111"/>
      <c r="F665" s="111"/>
    </row>
    <row r="666" spans="1:6" s="349" customFormat="1" ht="45" x14ac:dyDescent="0.25">
      <c r="A666" s="17" t="s">
        <v>254</v>
      </c>
      <c r="B666" s="102"/>
      <c r="C666" s="111"/>
      <c r="D666" s="111"/>
      <c r="E666" s="111"/>
      <c r="F666" s="111"/>
    </row>
    <row r="667" spans="1:6" s="349" customFormat="1" x14ac:dyDescent="0.25">
      <c r="A667" s="220" t="s">
        <v>251</v>
      </c>
      <c r="B667" s="102"/>
      <c r="C667" s="111"/>
      <c r="D667" s="111"/>
      <c r="E667" s="111"/>
      <c r="F667" s="111"/>
    </row>
    <row r="668" spans="1:6" s="349" customFormat="1" ht="45" x14ac:dyDescent="0.25">
      <c r="A668" s="17" t="s">
        <v>255</v>
      </c>
      <c r="B668" s="102"/>
      <c r="C668" s="111"/>
      <c r="D668" s="111"/>
      <c r="E668" s="111"/>
      <c r="F668" s="111"/>
    </row>
    <row r="669" spans="1:6" s="349" customFormat="1" x14ac:dyDescent="0.25">
      <c r="A669" s="220" t="s">
        <v>251</v>
      </c>
      <c r="B669" s="102"/>
      <c r="C669" s="111"/>
      <c r="D669" s="111"/>
      <c r="E669" s="111"/>
      <c r="F669" s="111"/>
    </row>
    <row r="670" spans="1:6" s="349" customFormat="1" ht="45" x14ac:dyDescent="0.25">
      <c r="A670" s="17" t="s">
        <v>222</v>
      </c>
      <c r="B670" s="102"/>
      <c r="C670" s="111">
        <v>400</v>
      </c>
      <c r="D670" s="111"/>
      <c r="E670" s="111"/>
      <c r="F670" s="111"/>
    </row>
    <row r="671" spans="1:6" s="349" customFormat="1" ht="30" x14ac:dyDescent="0.25">
      <c r="A671" s="17" t="s">
        <v>223</v>
      </c>
      <c r="B671" s="7"/>
      <c r="C671" s="111"/>
      <c r="D671" s="53"/>
      <c r="E671" s="53"/>
      <c r="F671" s="133"/>
    </row>
    <row r="672" spans="1:6" s="349" customFormat="1" ht="30" x14ac:dyDescent="0.25">
      <c r="A672" s="17" t="s">
        <v>224</v>
      </c>
      <c r="B672" s="7"/>
      <c r="C672" s="111"/>
      <c r="D672" s="53"/>
      <c r="E672" s="53"/>
      <c r="F672" s="133"/>
    </row>
    <row r="673" spans="1:6" s="349" customFormat="1" x14ac:dyDescent="0.25">
      <c r="A673" s="17" t="s">
        <v>225</v>
      </c>
      <c r="B673" s="7"/>
      <c r="C673" s="111">
        <v>13600</v>
      </c>
      <c r="D673" s="53"/>
      <c r="E673" s="53"/>
      <c r="F673" s="133"/>
    </row>
    <row r="674" spans="1:6" s="349" customFormat="1" x14ac:dyDescent="0.25">
      <c r="A674" s="17" t="s">
        <v>259</v>
      </c>
      <c r="B674" s="7"/>
      <c r="C674" s="111"/>
      <c r="D674" s="53"/>
      <c r="E674" s="53"/>
      <c r="F674" s="133"/>
    </row>
    <row r="675" spans="1:6" s="349" customFormat="1" x14ac:dyDescent="0.25">
      <c r="A675" s="220" t="s">
        <v>260</v>
      </c>
      <c r="B675" s="7"/>
      <c r="C675" s="111"/>
      <c r="D675" s="53"/>
      <c r="E675" s="53"/>
      <c r="F675" s="133"/>
    </row>
    <row r="676" spans="1:6" s="349" customFormat="1" x14ac:dyDescent="0.25">
      <c r="A676" s="25" t="s">
        <v>139</v>
      </c>
      <c r="B676" s="7"/>
      <c r="C676" s="111"/>
      <c r="D676" s="53"/>
      <c r="E676" s="53"/>
      <c r="F676" s="133"/>
    </row>
    <row r="677" spans="1:6" s="349" customFormat="1" x14ac:dyDescent="0.25">
      <c r="A677" s="191" t="s">
        <v>179</v>
      </c>
      <c r="B677" s="7"/>
      <c r="C677" s="111"/>
      <c r="D677" s="53"/>
      <c r="E677" s="53"/>
      <c r="F677" s="133"/>
    </row>
    <row r="678" spans="1:6" s="349" customFormat="1" ht="30" x14ac:dyDescent="0.25">
      <c r="A678" s="25" t="s">
        <v>140</v>
      </c>
      <c r="B678" s="7"/>
      <c r="C678" s="111"/>
      <c r="D678" s="53"/>
      <c r="E678" s="53"/>
      <c r="F678" s="133"/>
    </row>
    <row r="679" spans="1:6" s="349" customFormat="1" ht="30" x14ac:dyDescent="0.25">
      <c r="A679" s="282" t="s">
        <v>197</v>
      </c>
      <c r="B679" s="7"/>
      <c r="C679" s="111"/>
      <c r="D679" s="53"/>
      <c r="E679" s="53"/>
      <c r="F679" s="133"/>
    </row>
    <row r="680" spans="1:6" s="349" customFormat="1" x14ac:dyDescent="0.25">
      <c r="A680" s="191" t="s">
        <v>261</v>
      </c>
      <c r="B680" s="7"/>
      <c r="C680" s="111"/>
      <c r="D680" s="53"/>
      <c r="E680" s="53"/>
      <c r="F680" s="133"/>
    </row>
    <row r="681" spans="1:6" s="349" customFormat="1" x14ac:dyDescent="0.25">
      <c r="A681" s="18" t="s">
        <v>185</v>
      </c>
      <c r="B681" s="7"/>
      <c r="C681" s="103">
        <f>C653+ROUND(C676*3.2,0)+C678</f>
        <v>14000</v>
      </c>
      <c r="D681" s="53"/>
      <c r="E681" s="53"/>
      <c r="F681" s="133"/>
    </row>
    <row r="682" spans="1:6" s="349" customFormat="1" ht="24.75" customHeight="1" x14ac:dyDescent="0.25">
      <c r="A682" s="173" t="s">
        <v>142</v>
      </c>
      <c r="B682" s="42"/>
      <c r="C682" s="280"/>
      <c r="D682" s="123"/>
      <c r="E682" s="280"/>
      <c r="F682" s="280"/>
    </row>
    <row r="683" spans="1:6" s="357" customFormat="1" ht="30" x14ac:dyDescent="0.25">
      <c r="A683" s="58" t="s">
        <v>70</v>
      </c>
      <c r="B683" s="354"/>
      <c r="C683" s="355">
        <v>320</v>
      </c>
      <c r="D683" s="356"/>
      <c r="E683" s="356"/>
      <c r="F683" s="355"/>
    </row>
    <row r="684" spans="1:6" s="357" customFormat="1" ht="30" x14ac:dyDescent="0.25">
      <c r="A684" s="58" t="s">
        <v>71</v>
      </c>
      <c r="B684" s="354"/>
      <c r="C684" s="355">
        <v>650</v>
      </c>
      <c r="D684" s="356"/>
      <c r="E684" s="356"/>
      <c r="F684" s="355"/>
    </row>
    <row r="685" spans="1:6" s="357" customFormat="1" x14ac:dyDescent="0.25">
      <c r="A685" s="58" t="s">
        <v>64</v>
      </c>
      <c r="B685" s="354"/>
      <c r="C685" s="355">
        <v>30</v>
      </c>
      <c r="D685" s="356"/>
      <c r="E685" s="356"/>
      <c r="F685" s="355"/>
    </row>
    <row r="686" spans="1:6" s="357" customFormat="1" ht="45" x14ac:dyDescent="0.25">
      <c r="A686" s="58" t="s">
        <v>204</v>
      </c>
      <c r="B686" s="354"/>
      <c r="C686" s="355">
        <v>2500</v>
      </c>
      <c r="D686" s="356"/>
      <c r="E686" s="356"/>
      <c r="F686" s="355"/>
    </row>
    <row r="687" spans="1:6" s="357" customFormat="1" x14ac:dyDescent="0.25">
      <c r="A687" s="58" t="s">
        <v>21</v>
      </c>
      <c r="B687" s="354"/>
      <c r="C687" s="355">
        <v>300</v>
      </c>
      <c r="D687" s="356"/>
      <c r="E687" s="356"/>
      <c r="F687" s="355"/>
    </row>
    <row r="688" spans="1:6" s="357" customFormat="1" ht="30" x14ac:dyDescent="0.25">
      <c r="A688" s="58" t="s">
        <v>202</v>
      </c>
      <c r="B688" s="354"/>
      <c r="C688" s="355">
        <v>800</v>
      </c>
      <c r="D688" s="356"/>
      <c r="E688" s="356"/>
      <c r="F688" s="355"/>
    </row>
    <row r="689" spans="1:6" s="357" customFormat="1" x14ac:dyDescent="0.25">
      <c r="A689" s="58" t="s">
        <v>40</v>
      </c>
      <c r="B689" s="354"/>
      <c r="C689" s="355">
        <v>500</v>
      </c>
      <c r="D689" s="356"/>
      <c r="E689" s="356"/>
      <c r="F689" s="355"/>
    </row>
    <row r="690" spans="1:6" s="357" customFormat="1" ht="30" x14ac:dyDescent="0.25">
      <c r="A690" s="58" t="s">
        <v>73</v>
      </c>
      <c r="B690" s="354"/>
      <c r="C690" s="355">
        <v>200</v>
      </c>
      <c r="D690" s="356"/>
      <c r="E690" s="356"/>
      <c r="F690" s="355"/>
    </row>
    <row r="691" spans="1:6" s="357" customFormat="1" x14ac:dyDescent="0.25">
      <c r="A691" s="58" t="s">
        <v>38</v>
      </c>
      <c r="B691" s="354"/>
      <c r="C691" s="355">
        <v>80</v>
      </c>
      <c r="D691" s="356"/>
      <c r="E691" s="356"/>
      <c r="F691" s="355"/>
    </row>
    <row r="692" spans="1:6" s="357" customFormat="1" x14ac:dyDescent="0.25">
      <c r="A692" s="58" t="s">
        <v>144</v>
      </c>
      <c r="B692" s="354"/>
      <c r="C692" s="355">
        <v>70</v>
      </c>
      <c r="D692" s="356"/>
      <c r="E692" s="356"/>
      <c r="F692" s="355"/>
    </row>
    <row r="693" spans="1:6" s="357" customFormat="1" x14ac:dyDescent="0.25">
      <c r="A693" s="58" t="s">
        <v>82</v>
      </c>
      <c r="B693" s="354"/>
      <c r="C693" s="355">
        <v>250</v>
      </c>
      <c r="D693" s="356"/>
      <c r="E693" s="356"/>
      <c r="F693" s="355"/>
    </row>
    <row r="694" spans="1:6" s="357" customFormat="1" x14ac:dyDescent="0.25">
      <c r="A694" s="58" t="s">
        <v>61</v>
      </c>
      <c r="B694" s="354"/>
      <c r="C694" s="355">
        <v>65</v>
      </c>
      <c r="D694" s="356"/>
      <c r="E694" s="356"/>
      <c r="F694" s="355"/>
    </row>
    <row r="695" spans="1:6" s="357" customFormat="1" x14ac:dyDescent="0.25">
      <c r="A695" s="58" t="s">
        <v>65</v>
      </c>
      <c r="B695" s="354"/>
      <c r="C695" s="355">
        <v>40</v>
      </c>
      <c r="D695" s="356"/>
      <c r="E695" s="356"/>
      <c r="F695" s="355"/>
    </row>
    <row r="696" spans="1:6" s="357" customFormat="1" ht="30" x14ac:dyDescent="0.25">
      <c r="A696" s="58" t="s">
        <v>215</v>
      </c>
      <c r="B696" s="354"/>
      <c r="C696" s="355">
        <v>20</v>
      </c>
      <c r="D696" s="356"/>
      <c r="E696" s="356"/>
      <c r="F696" s="355"/>
    </row>
    <row r="697" spans="1:6" s="357" customFormat="1" x14ac:dyDescent="0.25">
      <c r="A697" s="58" t="s">
        <v>20</v>
      </c>
      <c r="B697" s="354"/>
      <c r="C697" s="355">
        <v>1800</v>
      </c>
      <c r="D697" s="355"/>
      <c r="E697" s="355"/>
      <c r="F697" s="355"/>
    </row>
    <row r="698" spans="1:6" s="357" customFormat="1" x14ac:dyDescent="0.25">
      <c r="A698" s="58" t="s">
        <v>69</v>
      </c>
      <c r="B698" s="354"/>
      <c r="C698" s="355">
        <v>350</v>
      </c>
      <c r="D698" s="355"/>
      <c r="E698" s="355"/>
      <c r="F698" s="355"/>
    </row>
    <row r="699" spans="1:6" s="357" customFormat="1" x14ac:dyDescent="0.25">
      <c r="A699" s="58" t="s">
        <v>199</v>
      </c>
      <c r="B699" s="354"/>
      <c r="C699" s="355">
        <v>120</v>
      </c>
      <c r="D699" s="355"/>
      <c r="E699" s="355"/>
      <c r="F699" s="355"/>
    </row>
    <row r="700" spans="1:6" s="357" customFormat="1" ht="17.25" customHeight="1" x14ac:dyDescent="0.25">
      <c r="A700" s="58" t="s">
        <v>200</v>
      </c>
      <c r="B700" s="354"/>
      <c r="C700" s="355">
        <v>30</v>
      </c>
      <c r="D700" s="355"/>
      <c r="E700" s="355"/>
      <c r="F700" s="355"/>
    </row>
    <row r="701" spans="1:6" s="357" customFormat="1" ht="15.75" thickBot="1" x14ac:dyDescent="0.3">
      <c r="A701" s="58" t="s">
        <v>63</v>
      </c>
      <c r="B701" s="354"/>
      <c r="C701" s="355">
        <v>2500</v>
      </c>
      <c r="D701" s="355"/>
      <c r="E701" s="355"/>
      <c r="F701" s="355"/>
    </row>
    <row r="702" spans="1:6" s="349" customFormat="1" thickBot="1" x14ac:dyDescent="0.25">
      <c r="A702" s="92" t="s">
        <v>11</v>
      </c>
      <c r="B702" s="93"/>
      <c r="C702" s="94"/>
      <c r="D702" s="94"/>
      <c r="E702" s="94"/>
      <c r="F702" s="94"/>
    </row>
    <row r="703" spans="1:6" s="349" customFormat="1" ht="24" hidden="1" customHeight="1" x14ac:dyDescent="0.25">
      <c r="A703" s="80" t="s">
        <v>118</v>
      </c>
      <c r="B703" s="348"/>
      <c r="C703" s="133"/>
      <c r="D703" s="133"/>
      <c r="E703" s="133"/>
      <c r="F703" s="133"/>
    </row>
    <row r="704" spans="1:6" s="349" customFormat="1" ht="16.5" hidden="1" customHeight="1" x14ac:dyDescent="0.25">
      <c r="A704" s="52" t="s">
        <v>5</v>
      </c>
      <c r="B704" s="42"/>
      <c r="C704" s="133"/>
      <c r="D704" s="133"/>
      <c r="E704" s="133"/>
      <c r="F704" s="133"/>
    </row>
    <row r="705" spans="1:6" s="349" customFormat="1" ht="21" hidden="1" customHeight="1" x14ac:dyDescent="0.25">
      <c r="A705" s="36" t="s">
        <v>163</v>
      </c>
      <c r="B705" s="90">
        <v>365</v>
      </c>
      <c r="C705" s="133">
        <v>1268</v>
      </c>
      <c r="D705" s="345">
        <v>12.5</v>
      </c>
      <c r="E705" s="111">
        <f>ROUND(F705/B705,0)</f>
        <v>43</v>
      </c>
      <c r="F705" s="133">
        <f>ROUND(C705*D705,0)</f>
        <v>15850</v>
      </c>
    </row>
    <row r="706" spans="1:6" s="349" customFormat="1" ht="17.25" hidden="1" customHeight="1" thickBot="1" x14ac:dyDescent="0.25">
      <c r="A706" s="302" t="s">
        <v>6</v>
      </c>
      <c r="B706" s="252">
        <v>365</v>
      </c>
      <c r="C706" s="280">
        <f>C705</f>
        <v>1268</v>
      </c>
      <c r="D706" s="290">
        <f>F706/C706</f>
        <v>12.5</v>
      </c>
      <c r="E706" s="280">
        <f>E705</f>
        <v>43</v>
      </c>
      <c r="F706" s="280">
        <f>F705</f>
        <v>15850</v>
      </c>
    </row>
    <row r="707" spans="1:6" s="349" customFormat="1" ht="17.25" hidden="1" customHeight="1" thickBot="1" x14ac:dyDescent="0.25">
      <c r="A707" s="92" t="s">
        <v>11</v>
      </c>
      <c r="B707" s="93"/>
      <c r="C707" s="94"/>
      <c r="D707" s="94"/>
      <c r="E707" s="94"/>
      <c r="F707" s="94"/>
    </row>
    <row r="708" spans="1:6" s="349" customFormat="1" ht="68.25" hidden="1" customHeight="1" thickBot="1" x14ac:dyDescent="0.25">
      <c r="A708" s="466" t="s">
        <v>108</v>
      </c>
      <c r="B708" s="467"/>
      <c r="C708" s="358"/>
      <c r="D708" s="358"/>
      <c r="E708" s="358"/>
      <c r="F708" s="359"/>
    </row>
    <row r="709" spans="1:6" s="349" customFormat="1" ht="22.5" hidden="1" customHeight="1" x14ac:dyDescent="0.25">
      <c r="A709" s="360" t="s">
        <v>5</v>
      </c>
      <c r="B709" s="31"/>
      <c r="C709" s="283"/>
      <c r="D709" s="283"/>
      <c r="E709" s="283"/>
      <c r="F709" s="283"/>
    </row>
    <row r="710" spans="1:6" s="349" customFormat="1" ht="16.5" hidden="1" customHeight="1" x14ac:dyDescent="0.25">
      <c r="A710" s="36" t="s">
        <v>51</v>
      </c>
      <c r="B710" s="39">
        <v>320</v>
      </c>
      <c r="C710" s="26">
        <v>250</v>
      </c>
      <c r="D710" s="345">
        <v>10</v>
      </c>
      <c r="E710" s="111">
        <f>ROUND(F710/B710,0)</f>
        <v>8</v>
      </c>
      <c r="F710" s="133">
        <f>ROUND(C710*D710,0)</f>
        <v>2500</v>
      </c>
    </row>
    <row r="711" spans="1:6" s="349" customFormat="1" ht="21" hidden="1" customHeight="1" x14ac:dyDescent="0.2">
      <c r="A711" s="302" t="s">
        <v>6</v>
      </c>
      <c r="B711" s="42"/>
      <c r="C711" s="12">
        <f>C710</f>
        <v>250</v>
      </c>
      <c r="D711" s="290">
        <f>D710</f>
        <v>10</v>
      </c>
      <c r="E711" s="46">
        <f>E710</f>
        <v>8</v>
      </c>
      <c r="F711" s="46">
        <f>F710</f>
        <v>2500</v>
      </c>
    </row>
    <row r="712" spans="1:6" s="349" customFormat="1" hidden="1" x14ac:dyDescent="0.25">
      <c r="A712" s="294" t="s">
        <v>186</v>
      </c>
      <c r="B712" s="102"/>
      <c r="C712" s="111"/>
      <c r="D712" s="281"/>
      <c r="E712" s="46"/>
      <c r="F712" s="283"/>
    </row>
    <row r="713" spans="1:6" s="349" customFormat="1" hidden="1" x14ac:dyDescent="0.25">
      <c r="A713" s="17" t="s">
        <v>141</v>
      </c>
      <c r="B713" s="7"/>
      <c r="C713" s="111">
        <f>C714+C715+C722+C730+C731+C732+C733+C734</f>
        <v>4000</v>
      </c>
      <c r="D713" s="281"/>
      <c r="E713" s="46"/>
      <c r="F713" s="283"/>
    </row>
    <row r="714" spans="1:6" s="349" customFormat="1" hidden="1" x14ac:dyDescent="0.25">
      <c r="A714" s="17" t="s">
        <v>180</v>
      </c>
      <c r="B714" s="7"/>
      <c r="C714" s="111"/>
      <c r="D714" s="281"/>
      <c r="E714" s="46"/>
      <c r="F714" s="283"/>
    </row>
    <row r="715" spans="1:6" s="349" customFormat="1" ht="30" hidden="1" x14ac:dyDescent="0.25">
      <c r="A715" s="17" t="s">
        <v>181</v>
      </c>
      <c r="B715" s="7"/>
      <c r="C715" s="133">
        <f>C716+C717+C718+C720</f>
        <v>0</v>
      </c>
      <c r="D715" s="281"/>
      <c r="E715" s="46"/>
      <c r="F715" s="283"/>
    </row>
    <row r="716" spans="1:6" s="349" customFormat="1" ht="30" hidden="1" x14ac:dyDescent="0.25">
      <c r="A716" s="17" t="s">
        <v>182</v>
      </c>
      <c r="B716" s="7"/>
      <c r="C716" s="133"/>
      <c r="D716" s="281"/>
      <c r="E716" s="46"/>
      <c r="F716" s="283"/>
    </row>
    <row r="717" spans="1:6" s="349" customFormat="1" ht="30" hidden="1" x14ac:dyDescent="0.25">
      <c r="A717" s="17" t="s">
        <v>183</v>
      </c>
      <c r="B717" s="7"/>
      <c r="C717" s="133"/>
      <c r="D717" s="281"/>
      <c r="E717" s="46"/>
      <c r="F717" s="283"/>
    </row>
    <row r="718" spans="1:6" s="349" customFormat="1" ht="45" hidden="1" x14ac:dyDescent="0.25">
      <c r="A718" s="17" t="s">
        <v>250</v>
      </c>
      <c r="B718" s="7"/>
      <c r="C718" s="133"/>
      <c r="D718" s="281"/>
      <c r="E718" s="46"/>
      <c r="F718" s="283"/>
    </row>
    <row r="719" spans="1:6" s="349" customFormat="1" hidden="1" x14ac:dyDescent="0.25">
      <c r="A719" s="220" t="s">
        <v>251</v>
      </c>
      <c r="B719" s="7"/>
      <c r="C719" s="133"/>
      <c r="D719" s="281"/>
      <c r="E719" s="46"/>
      <c r="F719" s="283"/>
    </row>
    <row r="720" spans="1:6" s="349" customFormat="1" ht="30" hidden="1" x14ac:dyDescent="0.25">
      <c r="A720" s="17" t="s">
        <v>252</v>
      </c>
      <c r="B720" s="7"/>
      <c r="C720" s="133"/>
      <c r="D720" s="281"/>
      <c r="E720" s="46"/>
      <c r="F720" s="283"/>
    </row>
    <row r="721" spans="1:6" s="349" customFormat="1" hidden="1" x14ac:dyDescent="0.25">
      <c r="A721" s="220" t="s">
        <v>251</v>
      </c>
      <c r="B721" s="7"/>
      <c r="C721" s="133"/>
      <c r="D721" s="281"/>
      <c r="E721" s="46"/>
      <c r="F721" s="283"/>
    </row>
    <row r="722" spans="1:6" s="349" customFormat="1" ht="45" hidden="1" x14ac:dyDescent="0.25">
      <c r="A722" s="17" t="s">
        <v>219</v>
      </c>
      <c r="B722" s="7"/>
      <c r="C722" s="133">
        <f>C723+C724+C726+C728</f>
        <v>0</v>
      </c>
      <c r="D722" s="281"/>
      <c r="E722" s="46"/>
      <c r="F722" s="283"/>
    </row>
    <row r="723" spans="1:6" s="349" customFormat="1" ht="30" hidden="1" x14ac:dyDescent="0.25">
      <c r="A723" s="17" t="s">
        <v>220</v>
      </c>
      <c r="B723" s="7"/>
      <c r="C723" s="133"/>
      <c r="D723" s="281"/>
      <c r="E723" s="46"/>
      <c r="F723" s="283"/>
    </row>
    <row r="724" spans="1:6" s="349" customFormat="1" ht="60" hidden="1" x14ac:dyDescent="0.25">
      <c r="A724" s="17" t="s">
        <v>253</v>
      </c>
      <c r="B724" s="7"/>
      <c r="C724" s="133"/>
      <c r="D724" s="281"/>
      <c r="E724" s="46"/>
      <c r="F724" s="283"/>
    </row>
    <row r="725" spans="1:6" s="349" customFormat="1" hidden="1" x14ac:dyDescent="0.25">
      <c r="A725" s="220" t="s">
        <v>251</v>
      </c>
      <c r="B725" s="7"/>
      <c r="C725" s="133"/>
      <c r="D725" s="281"/>
      <c r="E725" s="46"/>
      <c r="F725" s="283"/>
    </row>
    <row r="726" spans="1:6" s="349" customFormat="1" ht="45" hidden="1" x14ac:dyDescent="0.25">
      <c r="A726" s="17" t="s">
        <v>254</v>
      </c>
      <c r="B726" s="7"/>
      <c r="C726" s="133"/>
      <c r="D726" s="281"/>
      <c r="E726" s="46"/>
      <c r="F726" s="283"/>
    </row>
    <row r="727" spans="1:6" s="349" customFormat="1" hidden="1" x14ac:dyDescent="0.25">
      <c r="A727" s="220" t="s">
        <v>251</v>
      </c>
      <c r="B727" s="7"/>
      <c r="C727" s="133"/>
      <c r="D727" s="281"/>
      <c r="E727" s="46"/>
      <c r="F727" s="283"/>
    </row>
    <row r="728" spans="1:6" s="349" customFormat="1" ht="30" hidden="1" x14ac:dyDescent="0.25">
      <c r="A728" s="17" t="s">
        <v>221</v>
      </c>
      <c r="B728" s="7"/>
      <c r="C728" s="133"/>
      <c r="D728" s="281"/>
      <c r="E728" s="46"/>
      <c r="F728" s="283"/>
    </row>
    <row r="729" spans="1:6" s="349" customFormat="1" hidden="1" x14ac:dyDescent="0.25">
      <c r="A729" s="220" t="s">
        <v>251</v>
      </c>
      <c r="B729" s="7"/>
      <c r="C729" s="133"/>
      <c r="D729" s="281"/>
      <c r="E729" s="46"/>
      <c r="F729" s="283"/>
    </row>
    <row r="730" spans="1:6" s="349" customFormat="1" ht="45" hidden="1" x14ac:dyDescent="0.25">
      <c r="A730" s="17" t="s">
        <v>222</v>
      </c>
      <c r="B730" s="7"/>
      <c r="C730" s="133"/>
      <c r="D730" s="281"/>
      <c r="E730" s="46"/>
      <c r="F730" s="283"/>
    </row>
    <row r="731" spans="1:6" s="349" customFormat="1" ht="30" hidden="1" x14ac:dyDescent="0.25">
      <c r="A731" s="17" t="s">
        <v>223</v>
      </c>
      <c r="B731" s="7"/>
      <c r="C731" s="133"/>
      <c r="D731" s="281"/>
      <c r="E731" s="46"/>
      <c r="F731" s="283"/>
    </row>
    <row r="732" spans="1:6" s="349" customFormat="1" ht="30" hidden="1" x14ac:dyDescent="0.25">
      <c r="A732" s="17" t="s">
        <v>224</v>
      </c>
      <c r="B732" s="7"/>
      <c r="C732" s="133"/>
      <c r="D732" s="281"/>
      <c r="E732" s="46"/>
      <c r="F732" s="283"/>
    </row>
    <row r="733" spans="1:6" s="349" customFormat="1" hidden="1" x14ac:dyDescent="0.25">
      <c r="A733" s="17" t="s">
        <v>225</v>
      </c>
      <c r="B733" s="7"/>
      <c r="C733" s="111">
        <v>4000</v>
      </c>
      <c r="D733" s="281"/>
      <c r="E733" s="46"/>
      <c r="F733" s="283"/>
    </row>
    <row r="734" spans="1:6" s="349" customFormat="1" hidden="1" x14ac:dyDescent="0.25">
      <c r="A734" s="17" t="s">
        <v>259</v>
      </c>
      <c r="B734" s="7"/>
      <c r="C734" s="111"/>
      <c r="D734" s="281"/>
      <c r="E734" s="46"/>
      <c r="F734" s="283"/>
    </row>
    <row r="735" spans="1:6" s="349" customFormat="1" hidden="1" x14ac:dyDescent="0.25">
      <c r="A735" s="191" t="s">
        <v>270</v>
      </c>
      <c r="B735" s="7"/>
      <c r="C735" s="111"/>
      <c r="D735" s="281"/>
      <c r="E735" s="46"/>
      <c r="F735" s="283"/>
    </row>
    <row r="736" spans="1:6" s="349" customFormat="1" hidden="1" x14ac:dyDescent="0.25">
      <c r="A736" s="25" t="s">
        <v>139</v>
      </c>
      <c r="B736" s="7"/>
      <c r="C736" s="111"/>
      <c r="D736" s="281"/>
      <c r="E736" s="46"/>
      <c r="F736" s="283"/>
    </row>
    <row r="737" spans="1:6" s="349" customFormat="1" hidden="1" x14ac:dyDescent="0.25">
      <c r="A737" s="191" t="s">
        <v>179</v>
      </c>
      <c r="B737" s="7"/>
      <c r="C737" s="111"/>
      <c r="D737" s="281"/>
      <c r="E737" s="46"/>
      <c r="F737" s="283"/>
    </row>
    <row r="738" spans="1:6" s="349" customFormat="1" ht="30" hidden="1" x14ac:dyDescent="0.25">
      <c r="A738" s="25" t="s">
        <v>140</v>
      </c>
      <c r="B738" s="7"/>
      <c r="C738" s="111"/>
      <c r="D738" s="281"/>
      <c r="E738" s="46"/>
      <c r="F738" s="283"/>
    </row>
    <row r="739" spans="1:6" s="349" customFormat="1" ht="16.5" hidden="1" customHeight="1" x14ac:dyDescent="0.25">
      <c r="A739" s="192" t="s">
        <v>197</v>
      </c>
      <c r="B739" s="7"/>
      <c r="C739" s="111"/>
      <c r="D739" s="281"/>
      <c r="E739" s="46"/>
      <c r="F739" s="283"/>
    </row>
    <row r="740" spans="1:6" s="349" customFormat="1" ht="16.5" hidden="1" customHeight="1" x14ac:dyDescent="0.25">
      <c r="A740" s="232" t="s">
        <v>256</v>
      </c>
      <c r="B740" s="7"/>
      <c r="C740" s="111"/>
      <c r="D740" s="281"/>
      <c r="E740" s="46"/>
      <c r="F740" s="283"/>
    </row>
    <row r="741" spans="1:6" s="349" customFormat="1" hidden="1" x14ac:dyDescent="0.25">
      <c r="A741" s="15" t="s">
        <v>185</v>
      </c>
      <c r="B741" s="7"/>
      <c r="C741" s="103">
        <f>C713+ROUND(C736*3.2,0)+C738</f>
        <v>4000</v>
      </c>
      <c r="D741" s="281"/>
      <c r="E741" s="46"/>
      <c r="F741" s="283"/>
    </row>
    <row r="742" spans="1:6" s="349" customFormat="1" ht="24.75" hidden="1" customHeight="1" x14ac:dyDescent="0.25">
      <c r="A742" s="153" t="s">
        <v>8</v>
      </c>
      <c r="B742" s="152"/>
      <c r="C742" s="152"/>
      <c r="D742" s="152"/>
      <c r="E742" s="152"/>
      <c r="F742" s="152"/>
    </row>
    <row r="743" spans="1:6" s="349" customFormat="1" ht="18" hidden="1" customHeight="1" x14ac:dyDescent="0.25">
      <c r="A743" s="21" t="s">
        <v>164</v>
      </c>
      <c r="B743" s="152"/>
      <c r="C743" s="317"/>
      <c r="D743" s="152"/>
      <c r="E743" s="317"/>
      <c r="F743" s="317"/>
    </row>
    <row r="744" spans="1:6" s="349" customFormat="1" ht="18.75" hidden="1" customHeight="1" x14ac:dyDescent="0.25">
      <c r="A744" s="155" t="s">
        <v>30</v>
      </c>
      <c r="B744" s="90">
        <v>240</v>
      </c>
      <c r="C744" s="111">
        <v>200</v>
      </c>
      <c r="D744" s="160">
        <v>10</v>
      </c>
      <c r="E744" s="111">
        <f>ROUND(F744/B744,0)</f>
        <v>8</v>
      </c>
      <c r="F744" s="111">
        <f>C744*D744</f>
        <v>2000</v>
      </c>
    </row>
    <row r="745" spans="1:6" s="349" customFormat="1" ht="18" hidden="1" customHeight="1" x14ac:dyDescent="0.25">
      <c r="A745" s="91" t="s">
        <v>10</v>
      </c>
      <c r="B745" s="39"/>
      <c r="C745" s="121">
        <f t="shared" ref="C745:F746" si="15">C744</f>
        <v>200</v>
      </c>
      <c r="D745" s="361">
        <f t="shared" si="15"/>
        <v>10</v>
      </c>
      <c r="E745" s="121">
        <f t="shared" si="15"/>
        <v>8</v>
      </c>
      <c r="F745" s="121">
        <f t="shared" si="15"/>
        <v>2000</v>
      </c>
    </row>
    <row r="746" spans="1:6" s="349" customFormat="1" ht="24.75" hidden="1" customHeight="1" thickBot="1" x14ac:dyDescent="0.3">
      <c r="A746" s="322" t="s">
        <v>136</v>
      </c>
      <c r="B746" s="39"/>
      <c r="C746" s="81">
        <f t="shared" si="15"/>
        <v>200</v>
      </c>
      <c r="D746" s="341">
        <f t="shared" si="15"/>
        <v>10</v>
      </c>
      <c r="E746" s="103">
        <f t="shared" si="15"/>
        <v>8</v>
      </c>
      <c r="F746" s="362">
        <f t="shared" si="15"/>
        <v>2000</v>
      </c>
    </row>
    <row r="747" spans="1:6" s="349" customFormat="1" ht="17.25" hidden="1" customHeight="1" thickBot="1" x14ac:dyDescent="0.3">
      <c r="A747" s="92" t="s">
        <v>11</v>
      </c>
      <c r="B747" s="363"/>
      <c r="C747" s="364"/>
      <c r="D747" s="364"/>
      <c r="E747" s="364"/>
      <c r="F747" s="364"/>
    </row>
    <row r="748" spans="1:6" s="349" customFormat="1" ht="24.75" hidden="1" customHeight="1" x14ac:dyDescent="0.25">
      <c r="A748" s="80" t="s">
        <v>134</v>
      </c>
      <c r="B748" s="348"/>
      <c r="C748" s="133"/>
      <c r="D748" s="133"/>
      <c r="E748" s="133"/>
      <c r="F748" s="133"/>
    </row>
    <row r="749" spans="1:6" s="349" customFormat="1" ht="17.25" hidden="1" customHeight="1" x14ac:dyDescent="0.25">
      <c r="A749" s="52" t="s">
        <v>5</v>
      </c>
      <c r="B749" s="42"/>
      <c r="C749" s="133"/>
      <c r="D749" s="133"/>
      <c r="E749" s="133"/>
      <c r="F749" s="133"/>
    </row>
    <row r="750" spans="1:6" s="349" customFormat="1" ht="20.25" hidden="1" customHeight="1" x14ac:dyDescent="0.25">
      <c r="A750" s="11" t="s">
        <v>160</v>
      </c>
      <c r="B750" s="90">
        <v>340</v>
      </c>
      <c r="C750" s="54">
        <v>291</v>
      </c>
      <c r="D750" s="13">
        <v>7</v>
      </c>
      <c r="E750" s="111">
        <f>ROUND(F750/B750,0)</f>
        <v>6</v>
      </c>
      <c r="F750" s="133">
        <f>ROUND(C750*D750,0)</f>
        <v>2037</v>
      </c>
    </row>
    <row r="751" spans="1:6" s="349" customFormat="1" ht="18" hidden="1" customHeight="1" thickBot="1" x14ac:dyDescent="0.25">
      <c r="A751" s="365" t="s">
        <v>6</v>
      </c>
      <c r="B751" s="252"/>
      <c r="C751" s="350">
        <f>C750</f>
        <v>291</v>
      </c>
      <c r="D751" s="366">
        <f>D750</f>
        <v>7</v>
      </c>
      <c r="E751" s="281">
        <f>E750</f>
        <v>6</v>
      </c>
      <c r="F751" s="280">
        <f>F750</f>
        <v>2037</v>
      </c>
    </row>
    <row r="752" spans="1:6" s="349" customFormat="1" ht="16.5" hidden="1" customHeight="1" thickBot="1" x14ac:dyDescent="0.3">
      <c r="A752" s="92" t="s">
        <v>11</v>
      </c>
      <c r="B752" s="93"/>
      <c r="C752" s="269"/>
      <c r="D752" s="269"/>
      <c r="E752" s="269"/>
      <c r="F752" s="269"/>
    </row>
    <row r="753" spans="1:6" s="349" customFormat="1" ht="24.75" hidden="1" customHeight="1" x14ac:dyDescent="0.25">
      <c r="A753" s="175" t="s">
        <v>167</v>
      </c>
      <c r="B753" s="277"/>
      <c r="C753" s="367"/>
      <c r="D753" s="367"/>
      <c r="E753" s="367"/>
      <c r="F753" s="367"/>
    </row>
    <row r="754" spans="1:6" s="349" customFormat="1" ht="33" hidden="1" customHeight="1" x14ac:dyDescent="0.25">
      <c r="A754" s="201" t="s">
        <v>213</v>
      </c>
      <c r="B754" s="42"/>
      <c r="C754" s="368">
        <v>5600</v>
      </c>
      <c r="D754" s="42"/>
      <c r="E754" s="280"/>
      <c r="F754" s="280"/>
    </row>
    <row r="755" spans="1:6" s="349" customFormat="1" ht="33.75" hidden="1" customHeight="1" x14ac:dyDescent="0.25">
      <c r="A755" s="201" t="s">
        <v>214</v>
      </c>
      <c r="B755" s="42"/>
      <c r="C755" s="368">
        <v>11068</v>
      </c>
      <c r="D755" s="42"/>
      <c r="E755" s="280"/>
      <c r="F755" s="280"/>
    </row>
    <row r="756" spans="1:6" s="349" customFormat="1" ht="19.5" hidden="1" customHeight="1" thickBot="1" x14ac:dyDescent="0.3">
      <c r="A756" s="201" t="s">
        <v>262</v>
      </c>
      <c r="B756" s="42"/>
      <c r="C756" s="368">
        <v>180</v>
      </c>
      <c r="D756" s="42"/>
      <c r="E756" s="280"/>
      <c r="F756" s="280"/>
    </row>
    <row r="757" spans="1:6" s="349" customFormat="1" ht="17.25" hidden="1" customHeight="1" thickBot="1" x14ac:dyDescent="0.3">
      <c r="A757" s="92" t="s">
        <v>11</v>
      </c>
      <c r="B757" s="363"/>
      <c r="C757" s="364"/>
      <c r="D757" s="364"/>
      <c r="E757" s="364"/>
      <c r="F757" s="364"/>
    </row>
    <row r="758" spans="1:6" ht="24.75" hidden="1" customHeight="1" x14ac:dyDescent="0.25">
      <c r="A758" s="369" t="s">
        <v>233</v>
      </c>
      <c r="B758" s="337"/>
      <c r="C758" s="370"/>
      <c r="D758" s="370"/>
      <c r="E758" s="370"/>
      <c r="F758" s="370"/>
    </row>
    <row r="759" spans="1:6" ht="21" hidden="1" customHeight="1" x14ac:dyDescent="0.25">
      <c r="A759" s="52" t="s">
        <v>5</v>
      </c>
      <c r="B759" s="39"/>
      <c r="C759" s="54"/>
      <c r="D759" s="54"/>
      <c r="E759" s="54"/>
      <c r="F759" s="54"/>
    </row>
    <row r="760" spans="1:6" ht="18.75" hidden="1" customHeight="1" x14ac:dyDescent="0.25">
      <c r="A760" s="371" t="s">
        <v>96</v>
      </c>
      <c r="B760" s="39">
        <v>340</v>
      </c>
      <c r="C760" s="54">
        <f>1785+5</f>
        <v>1790</v>
      </c>
      <c r="D760" s="88">
        <v>14.5</v>
      </c>
      <c r="E760" s="111">
        <f>ROUND(F760/B760,0)</f>
        <v>76</v>
      </c>
      <c r="F760" s="133">
        <f>ROUND(C760*D760,0)</f>
        <v>25955</v>
      </c>
    </row>
    <row r="761" spans="1:6" ht="20.25" hidden="1" customHeight="1" x14ac:dyDescent="0.25">
      <c r="A761" s="89" t="s">
        <v>6</v>
      </c>
      <c r="B761" s="39"/>
      <c r="C761" s="252">
        <f>C760</f>
        <v>1790</v>
      </c>
      <c r="D761" s="271">
        <f>D760</f>
        <v>14.5</v>
      </c>
      <c r="E761" s="252">
        <f>E760</f>
        <v>76</v>
      </c>
      <c r="F761" s="252">
        <f>F760</f>
        <v>25955</v>
      </c>
    </row>
    <row r="762" spans="1:6" ht="15.75" hidden="1" customHeight="1" x14ac:dyDescent="0.25">
      <c r="A762" s="294" t="s">
        <v>186</v>
      </c>
      <c r="B762" s="39"/>
      <c r="C762" s="252"/>
      <c r="D762" s="271"/>
      <c r="E762" s="252"/>
      <c r="F762" s="252"/>
    </row>
    <row r="763" spans="1:6" ht="17.25" hidden="1" customHeight="1" x14ac:dyDescent="0.25">
      <c r="A763" s="17" t="s">
        <v>141</v>
      </c>
      <c r="B763" s="39"/>
      <c r="C763" s="90">
        <v>3000</v>
      </c>
      <c r="D763" s="271"/>
      <c r="E763" s="252"/>
      <c r="F763" s="252"/>
    </row>
    <row r="764" spans="1:6" ht="18.75" hidden="1" customHeight="1" x14ac:dyDescent="0.25">
      <c r="A764" s="25" t="s">
        <v>139</v>
      </c>
      <c r="B764" s="39"/>
      <c r="C764" s="90">
        <v>30000</v>
      </c>
      <c r="D764" s="271"/>
      <c r="E764" s="252"/>
      <c r="F764" s="252"/>
    </row>
    <row r="765" spans="1:6" ht="30" hidden="1" x14ac:dyDescent="0.25">
      <c r="A765" s="25" t="s">
        <v>140</v>
      </c>
      <c r="B765" s="39"/>
      <c r="C765" s="252"/>
      <c r="D765" s="271"/>
      <c r="E765" s="252"/>
      <c r="F765" s="252"/>
    </row>
    <row r="766" spans="1:6" ht="17.25" hidden="1" customHeight="1" x14ac:dyDescent="0.25">
      <c r="A766" s="15" t="s">
        <v>185</v>
      </c>
      <c r="B766" s="39"/>
      <c r="C766" s="252">
        <f>C763+ROUND(C764*4.2,0)+C765</f>
        <v>129000</v>
      </c>
      <c r="D766" s="271"/>
      <c r="E766" s="252"/>
      <c r="F766" s="252"/>
    </row>
    <row r="767" spans="1:6" ht="20.25" hidden="1" customHeight="1" x14ac:dyDescent="0.25">
      <c r="A767" s="97" t="s">
        <v>8</v>
      </c>
      <c r="B767" s="39"/>
      <c r="C767" s="54"/>
      <c r="D767" s="39"/>
      <c r="E767" s="39"/>
      <c r="F767" s="54"/>
    </row>
    <row r="768" spans="1:6" ht="20.25" hidden="1" customHeight="1" x14ac:dyDescent="0.25">
      <c r="A768" s="21" t="s">
        <v>164</v>
      </c>
      <c r="B768" s="39"/>
      <c r="C768" s="54"/>
      <c r="D768" s="39"/>
      <c r="E768" s="39"/>
      <c r="F768" s="54"/>
    </row>
    <row r="769" spans="1:6" ht="18" hidden="1" customHeight="1" x14ac:dyDescent="0.25">
      <c r="A769" s="371" t="s">
        <v>96</v>
      </c>
      <c r="B769" s="39">
        <v>300</v>
      </c>
      <c r="C769" s="54">
        <v>655</v>
      </c>
      <c r="D769" s="88">
        <v>14</v>
      </c>
      <c r="E769" s="111">
        <f>ROUND(F769/B769,0)</f>
        <v>31</v>
      </c>
      <c r="F769" s="133">
        <f>ROUND(C769*D769,0)</f>
        <v>9170</v>
      </c>
    </row>
    <row r="770" spans="1:6" ht="16.5" hidden="1" customHeight="1" x14ac:dyDescent="0.25">
      <c r="A770" s="74" t="s">
        <v>10</v>
      </c>
      <c r="B770" s="39"/>
      <c r="C770" s="350">
        <f>C769</f>
        <v>655</v>
      </c>
      <c r="D770" s="366">
        <f>D769</f>
        <v>14</v>
      </c>
      <c r="E770" s="350">
        <f>E769</f>
        <v>31</v>
      </c>
      <c r="F770" s="350">
        <f>F769</f>
        <v>9170</v>
      </c>
    </row>
    <row r="771" spans="1:6" ht="19.5" hidden="1" customHeight="1" x14ac:dyDescent="0.25">
      <c r="A771" s="21" t="s">
        <v>23</v>
      </c>
      <c r="B771" s="39"/>
      <c r="C771" s="350"/>
      <c r="D771" s="366"/>
      <c r="E771" s="350"/>
      <c r="F771" s="350"/>
    </row>
    <row r="772" spans="1:6" ht="18" hidden="1" customHeight="1" x14ac:dyDescent="0.25">
      <c r="A772" s="155" t="s">
        <v>165</v>
      </c>
      <c r="B772" s="56">
        <v>240</v>
      </c>
      <c r="C772" s="111">
        <v>700</v>
      </c>
      <c r="D772" s="57">
        <v>8</v>
      </c>
      <c r="E772" s="111">
        <f>ROUND(F772/B772,0)</f>
        <v>23</v>
      </c>
      <c r="F772" s="111">
        <f>ROUND(C772*D772,0)</f>
        <v>5600</v>
      </c>
    </row>
    <row r="773" spans="1:6" ht="16.5" hidden="1" customHeight="1" x14ac:dyDescent="0.25">
      <c r="A773" s="155" t="s">
        <v>13</v>
      </c>
      <c r="B773" s="56">
        <v>240</v>
      </c>
      <c r="C773" s="350"/>
      <c r="D773" s="366"/>
      <c r="E773" s="350"/>
      <c r="F773" s="350"/>
    </row>
    <row r="774" spans="1:6" ht="21.75" hidden="1" customHeight="1" x14ac:dyDescent="0.25">
      <c r="A774" s="91" t="s">
        <v>166</v>
      </c>
      <c r="B774" s="39"/>
      <c r="C774" s="350">
        <f>C772+C773</f>
        <v>700</v>
      </c>
      <c r="D774" s="271">
        <f>F774/C774</f>
        <v>8</v>
      </c>
      <c r="E774" s="350">
        <f>E772+E773</f>
        <v>23</v>
      </c>
      <c r="F774" s="350">
        <f>F772+F773</f>
        <v>5600</v>
      </c>
    </row>
    <row r="775" spans="1:6" ht="19.5" hidden="1" customHeight="1" thickBot="1" x14ac:dyDescent="0.3">
      <c r="A775" s="23" t="s">
        <v>136</v>
      </c>
      <c r="B775" s="39"/>
      <c r="C775" s="350">
        <f>C770+C774</f>
        <v>1355</v>
      </c>
      <c r="D775" s="271">
        <f>F775/C775</f>
        <v>10.900369003690036</v>
      </c>
      <c r="E775" s="350">
        <f>E770+E774</f>
        <v>54</v>
      </c>
      <c r="F775" s="350">
        <f>F770+F774</f>
        <v>14770</v>
      </c>
    </row>
    <row r="776" spans="1:6" ht="15" hidden="1" customHeight="1" thickBot="1" x14ac:dyDescent="0.3">
      <c r="A776" s="92" t="s">
        <v>11</v>
      </c>
      <c r="B776" s="93"/>
      <c r="C776" s="94"/>
      <c r="D776" s="94"/>
      <c r="E776" s="94"/>
      <c r="F776" s="94"/>
    </row>
    <row r="777" spans="1:6" ht="21.75" hidden="1" customHeight="1" x14ac:dyDescent="0.25">
      <c r="A777" s="80" t="s">
        <v>234</v>
      </c>
      <c r="B777" s="39"/>
      <c r="C777" s="54"/>
      <c r="D777" s="54"/>
      <c r="E777" s="54"/>
      <c r="F777" s="54"/>
    </row>
    <row r="778" spans="1:6" ht="18" hidden="1" customHeight="1" x14ac:dyDescent="0.25">
      <c r="A778" s="173" t="s">
        <v>142</v>
      </c>
      <c r="B778" s="42"/>
      <c r="C778" s="280"/>
      <c r="D778" s="123"/>
      <c r="E778" s="280"/>
      <c r="F778" s="280"/>
    </row>
    <row r="779" spans="1:6" ht="18" hidden="1" customHeight="1" x14ac:dyDescent="0.25">
      <c r="A779" s="58" t="s">
        <v>67</v>
      </c>
      <c r="B779" s="42"/>
      <c r="C779" s="133">
        <v>10800</v>
      </c>
      <c r="D779" s="123"/>
      <c r="E779" s="280"/>
      <c r="F779" s="280"/>
    </row>
    <row r="780" spans="1:6" ht="31.5" hidden="1" customHeight="1" x14ac:dyDescent="0.25">
      <c r="A780" s="58" t="s">
        <v>176</v>
      </c>
      <c r="B780" s="42"/>
      <c r="C780" s="133">
        <v>20000</v>
      </c>
      <c r="D780" s="53"/>
      <c r="E780" s="53"/>
      <c r="F780" s="133"/>
    </row>
    <row r="781" spans="1:6" ht="19.5" hidden="1" customHeight="1" thickBot="1" x14ac:dyDescent="0.3">
      <c r="A781" s="11" t="s">
        <v>72</v>
      </c>
      <c r="B781" s="42"/>
      <c r="C781" s="133">
        <v>3750</v>
      </c>
      <c r="D781" s="53"/>
      <c r="E781" s="53"/>
      <c r="F781" s="133"/>
    </row>
    <row r="782" spans="1:6" ht="16.5" hidden="1" customHeight="1" thickBot="1" x14ac:dyDescent="0.3">
      <c r="A782" s="92" t="s">
        <v>11</v>
      </c>
      <c r="B782" s="93"/>
      <c r="C782" s="94"/>
      <c r="D782" s="94"/>
      <c r="E782" s="94"/>
      <c r="F782" s="94"/>
    </row>
    <row r="783" spans="1:6" ht="18" hidden="1" customHeight="1" x14ac:dyDescent="0.25">
      <c r="A783" s="219" t="s">
        <v>243</v>
      </c>
      <c r="B783" s="110"/>
      <c r="C783" s="110"/>
      <c r="D783" s="110"/>
      <c r="E783" s="110"/>
      <c r="F783" s="110"/>
    </row>
    <row r="784" spans="1:6" ht="19.5" hidden="1" customHeight="1" x14ac:dyDescent="0.25">
      <c r="A784" s="211" t="s">
        <v>5</v>
      </c>
      <c r="B784" s="40"/>
      <c r="C784" s="225">
        <f>C33+C116+C167+C247+C318+C543+C599+C651+C706+C711+C751+C761</f>
        <v>70561.2</v>
      </c>
      <c r="D784" s="366">
        <f>F784/C784</f>
        <v>10.292242762311298</v>
      </c>
      <c r="E784" s="225">
        <f>E33+E116+E167+E247+E318+E543+E599+E651+E706+E711+E751+E761</f>
        <v>2168</v>
      </c>
      <c r="F784" s="225">
        <f>F33+F116+F167+F247+F318+F543+F599+F651+F706+F711+F751+F761</f>
        <v>726233</v>
      </c>
    </row>
    <row r="785" spans="1:6" ht="15.75" hidden="1" x14ac:dyDescent="0.25">
      <c r="A785" s="211" t="s">
        <v>244</v>
      </c>
      <c r="B785" s="40"/>
      <c r="C785" s="40"/>
      <c r="D785" s="40"/>
      <c r="E785" s="40"/>
      <c r="F785" s="40"/>
    </row>
    <row r="786" spans="1:6" hidden="1" x14ac:dyDescent="0.25">
      <c r="A786" s="16" t="s">
        <v>187</v>
      </c>
      <c r="B786" s="90"/>
      <c r="C786" s="90"/>
      <c r="D786" s="90"/>
      <c r="E786" s="90"/>
      <c r="F786" s="90"/>
    </row>
    <row r="787" spans="1:6" hidden="1" x14ac:dyDescent="0.25">
      <c r="A787" s="17" t="s">
        <v>141</v>
      </c>
      <c r="B787" s="90"/>
      <c r="C787" s="90">
        <f t="shared" ref="C787:C794" si="16">C601</f>
        <v>2800</v>
      </c>
      <c r="D787" s="90"/>
      <c r="E787" s="90"/>
      <c r="F787" s="90"/>
    </row>
    <row r="788" spans="1:6" hidden="1" x14ac:dyDescent="0.25">
      <c r="A788" s="17" t="s">
        <v>180</v>
      </c>
      <c r="B788" s="90"/>
      <c r="C788" s="90">
        <f t="shared" si="16"/>
        <v>0</v>
      </c>
      <c r="D788" s="90"/>
      <c r="E788" s="90"/>
      <c r="F788" s="90"/>
    </row>
    <row r="789" spans="1:6" ht="30" hidden="1" x14ac:dyDescent="0.25">
      <c r="A789" s="17" t="s">
        <v>216</v>
      </c>
      <c r="B789" s="90"/>
      <c r="C789" s="90">
        <f t="shared" si="16"/>
        <v>300</v>
      </c>
      <c r="D789" s="90"/>
      <c r="E789" s="90"/>
      <c r="F789" s="90"/>
    </row>
    <row r="790" spans="1:6" ht="30" hidden="1" x14ac:dyDescent="0.25">
      <c r="A790" s="17" t="s">
        <v>217</v>
      </c>
      <c r="B790" s="90"/>
      <c r="C790" s="90">
        <f t="shared" si="16"/>
        <v>0</v>
      </c>
      <c r="D790" s="90"/>
      <c r="E790" s="90"/>
      <c r="F790" s="90"/>
    </row>
    <row r="791" spans="1:6" hidden="1" x14ac:dyDescent="0.25">
      <c r="A791" s="17" t="s">
        <v>218</v>
      </c>
      <c r="B791" s="90"/>
      <c r="C791" s="90">
        <f t="shared" si="16"/>
        <v>2500</v>
      </c>
      <c r="D791" s="90"/>
      <c r="E791" s="90"/>
      <c r="F791" s="90"/>
    </row>
    <row r="792" spans="1:6" hidden="1" x14ac:dyDescent="0.25">
      <c r="A792" s="25" t="s">
        <v>139</v>
      </c>
      <c r="B792" s="90"/>
      <c r="C792" s="90">
        <f t="shared" si="16"/>
        <v>5000</v>
      </c>
      <c r="D792" s="90"/>
      <c r="E792" s="90"/>
      <c r="F792" s="90"/>
    </row>
    <row r="793" spans="1:6" hidden="1" x14ac:dyDescent="0.25">
      <c r="A793" s="191" t="s">
        <v>179</v>
      </c>
      <c r="B793" s="90"/>
      <c r="C793" s="90">
        <f t="shared" si="16"/>
        <v>18560</v>
      </c>
      <c r="D793" s="90"/>
      <c r="E793" s="90"/>
      <c r="F793" s="90"/>
    </row>
    <row r="794" spans="1:6" hidden="1" x14ac:dyDescent="0.25">
      <c r="A794" s="18" t="s">
        <v>158</v>
      </c>
      <c r="B794" s="90"/>
      <c r="C794" s="252">
        <f t="shared" si="16"/>
        <v>18800</v>
      </c>
      <c r="D794" s="90"/>
      <c r="E794" s="90"/>
      <c r="F794" s="90"/>
    </row>
    <row r="795" spans="1:6" hidden="1" x14ac:dyDescent="0.25">
      <c r="A795" s="16" t="s">
        <v>186</v>
      </c>
      <c r="B795" s="90"/>
      <c r="C795" s="90"/>
      <c r="D795" s="90"/>
      <c r="E795" s="90"/>
      <c r="F795" s="90"/>
    </row>
    <row r="796" spans="1:6" hidden="1" x14ac:dyDescent="0.25">
      <c r="A796" s="17" t="s">
        <v>141</v>
      </c>
      <c r="B796" s="90"/>
      <c r="C796" s="90">
        <f>C797+C798+C805+C813+C814+C815+C816+C817</f>
        <v>541938.57894736843</v>
      </c>
      <c r="D796" s="90"/>
      <c r="E796" s="90"/>
      <c r="F796" s="90"/>
    </row>
    <row r="797" spans="1:6" hidden="1" x14ac:dyDescent="0.25">
      <c r="A797" s="17" t="s">
        <v>180</v>
      </c>
      <c r="B797" s="90"/>
      <c r="C797" s="90">
        <f t="shared" ref="C797:C815" si="17">C36+C119+C170+C250+C321+C375+C442+C477+C509+C546+C611+C654+C714</f>
        <v>47030</v>
      </c>
      <c r="D797" s="90"/>
      <c r="E797" s="90"/>
      <c r="F797" s="90"/>
    </row>
    <row r="798" spans="1:6" ht="30" hidden="1" x14ac:dyDescent="0.25">
      <c r="A798" s="17" t="s">
        <v>181</v>
      </c>
      <c r="B798" s="90"/>
      <c r="C798" s="90">
        <f t="shared" si="17"/>
        <v>1533</v>
      </c>
      <c r="D798" s="90"/>
      <c r="E798" s="90"/>
      <c r="F798" s="90"/>
    </row>
    <row r="799" spans="1:6" ht="30" hidden="1" x14ac:dyDescent="0.25">
      <c r="A799" s="17" t="s">
        <v>182</v>
      </c>
      <c r="B799" s="90"/>
      <c r="C799" s="90">
        <f t="shared" si="17"/>
        <v>1179</v>
      </c>
      <c r="D799" s="90"/>
      <c r="E799" s="90"/>
      <c r="F799" s="90"/>
    </row>
    <row r="800" spans="1:6" ht="30" hidden="1" x14ac:dyDescent="0.25">
      <c r="A800" s="17" t="s">
        <v>183</v>
      </c>
      <c r="B800" s="90"/>
      <c r="C800" s="90">
        <f t="shared" si="17"/>
        <v>354</v>
      </c>
      <c r="D800" s="90"/>
      <c r="E800" s="90"/>
      <c r="F800" s="90"/>
    </row>
    <row r="801" spans="1:6" ht="45" hidden="1" x14ac:dyDescent="0.25">
      <c r="A801" s="17" t="s">
        <v>250</v>
      </c>
      <c r="B801" s="90"/>
      <c r="C801" s="90">
        <f t="shared" si="17"/>
        <v>0</v>
      </c>
      <c r="D801" s="90"/>
      <c r="E801" s="90"/>
      <c r="F801" s="90"/>
    </row>
    <row r="802" spans="1:6" hidden="1" x14ac:dyDescent="0.25">
      <c r="A802" s="220" t="s">
        <v>251</v>
      </c>
      <c r="B802" s="90"/>
      <c r="C802" s="90">
        <f t="shared" si="17"/>
        <v>0</v>
      </c>
      <c r="D802" s="90"/>
      <c r="E802" s="90"/>
      <c r="F802" s="90"/>
    </row>
    <row r="803" spans="1:6" ht="30" hidden="1" x14ac:dyDescent="0.25">
      <c r="A803" s="17" t="s">
        <v>252</v>
      </c>
      <c r="B803" s="90"/>
      <c r="C803" s="90">
        <f t="shared" si="17"/>
        <v>0</v>
      </c>
      <c r="D803" s="90"/>
      <c r="E803" s="90"/>
      <c r="F803" s="90"/>
    </row>
    <row r="804" spans="1:6" hidden="1" x14ac:dyDescent="0.25">
      <c r="A804" s="220" t="s">
        <v>251</v>
      </c>
      <c r="B804" s="90"/>
      <c r="C804" s="90">
        <f t="shared" si="17"/>
        <v>0</v>
      </c>
      <c r="D804" s="90"/>
      <c r="E804" s="90"/>
      <c r="F804" s="90"/>
    </row>
    <row r="805" spans="1:6" ht="45" hidden="1" x14ac:dyDescent="0.25">
      <c r="A805" s="17" t="s">
        <v>219</v>
      </c>
      <c r="B805" s="90"/>
      <c r="C805" s="90">
        <f t="shared" si="17"/>
        <v>0</v>
      </c>
      <c r="D805" s="90"/>
      <c r="E805" s="90"/>
      <c r="F805" s="90"/>
    </row>
    <row r="806" spans="1:6" ht="30" hidden="1" x14ac:dyDescent="0.25">
      <c r="A806" s="17" t="s">
        <v>220</v>
      </c>
      <c r="B806" s="90"/>
      <c r="C806" s="90">
        <f t="shared" si="17"/>
        <v>0</v>
      </c>
      <c r="D806" s="90"/>
      <c r="E806" s="90"/>
      <c r="F806" s="90"/>
    </row>
    <row r="807" spans="1:6" ht="60" hidden="1" x14ac:dyDescent="0.25">
      <c r="A807" s="17" t="s">
        <v>253</v>
      </c>
      <c r="B807" s="90"/>
      <c r="C807" s="90">
        <f t="shared" si="17"/>
        <v>0</v>
      </c>
      <c r="D807" s="90"/>
      <c r="E807" s="90"/>
      <c r="F807" s="90"/>
    </row>
    <row r="808" spans="1:6" hidden="1" x14ac:dyDescent="0.25">
      <c r="A808" s="220" t="s">
        <v>251</v>
      </c>
      <c r="B808" s="90"/>
      <c r="C808" s="90">
        <f t="shared" si="17"/>
        <v>0</v>
      </c>
      <c r="D808" s="90"/>
      <c r="E808" s="90"/>
      <c r="F808" s="90"/>
    </row>
    <row r="809" spans="1:6" ht="45" hidden="1" x14ac:dyDescent="0.25">
      <c r="A809" s="17" t="s">
        <v>254</v>
      </c>
      <c r="B809" s="90"/>
      <c r="C809" s="90">
        <f t="shared" si="17"/>
        <v>0</v>
      </c>
      <c r="D809" s="90"/>
      <c r="E809" s="90"/>
      <c r="F809" s="90"/>
    </row>
    <row r="810" spans="1:6" hidden="1" x14ac:dyDescent="0.25">
      <c r="A810" s="220" t="s">
        <v>251</v>
      </c>
      <c r="B810" s="90"/>
      <c r="C810" s="90">
        <f t="shared" si="17"/>
        <v>0</v>
      </c>
      <c r="D810" s="90"/>
      <c r="E810" s="90"/>
      <c r="F810" s="90"/>
    </row>
    <row r="811" spans="1:6" ht="30" hidden="1" x14ac:dyDescent="0.25">
      <c r="A811" s="17" t="s">
        <v>221</v>
      </c>
      <c r="B811" s="90"/>
      <c r="C811" s="90">
        <f t="shared" si="17"/>
        <v>0</v>
      </c>
      <c r="D811" s="90"/>
      <c r="E811" s="90"/>
      <c r="F811" s="90"/>
    </row>
    <row r="812" spans="1:6" hidden="1" x14ac:dyDescent="0.25">
      <c r="A812" s="220" t="s">
        <v>251</v>
      </c>
      <c r="B812" s="90"/>
      <c r="C812" s="90">
        <f t="shared" si="17"/>
        <v>0</v>
      </c>
      <c r="D812" s="90"/>
      <c r="E812" s="90"/>
      <c r="F812" s="90"/>
    </row>
    <row r="813" spans="1:6" ht="45" hidden="1" x14ac:dyDescent="0.25">
      <c r="A813" s="17" t="s">
        <v>222</v>
      </c>
      <c r="B813" s="90"/>
      <c r="C813" s="90">
        <f t="shared" si="17"/>
        <v>21930</v>
      </c>
      <c r="D813" s="90"/>
      <c r="E813" s="90"/>
      <c r="F813" s="90"/>
    </row>
    <row r="814" spans="1:6" ht="30" hidden="1" x14ac:dyDescent="0.25">
      <c r="A814" s="17" t="s">
        <v>223</v>
      </c>
      <c r="B814" s="90"/>
      <c r="C814" s="90">
        <f t="shared" si="17"/>
        <v>0</v>
      </c>
      <c r="D814" s="90"/>
      <c r="E814" s="90"/>
      <c r="F814" s="90"/>
    </row>
    <row r="815" spans="1:6" ht="30" hidden="1" x14ac:dyDescent="0.25">
      <c r="A815" s="17" t="s">
        <v>224</v>
      </c>
      <c r="B815" s="90"/>
      <c r="C815" s="90">
        <f t="shared" si="17"/>
        <v>0</v>
      </c>
      <c r="D815" s="90"/>
      <c r="E815" s="90"/>
      <c r="F815" s="90"/>
    </row>
    <row r="816" spans="1:6" hidden="1" x14ac:dyDescent="0.25">
      <c r="A816" s="17" t="s">
        <v>225</v>
      </c>
      <c r="B816" s="90"/>
      <c r="C816" s="90">
        <f>C55+C138+C189+C269+C340+C394+C461+C496+C528+C565+C630+C673+C733+C763</f>
        <v>453259</v>
      </c>
      <c r="D816" s="90"/>
      <c r="E816" s="90"/>
      <c r="F816" s="90"/>
    </row>
    <row r="817" spans="1:6" hidden="1" x14ac:dyDescent="0.25">
      <c r="A817" s="17" t="s">
        <v>259</v>
      </c>
      <c r="B817" s="90"/>
      <c r="C817" s="90">
        <f>C56+C139+C190+C270+C341+C395+C462+C497+C529+C566+C631+C674+C734</f>
        <v>18186.57894736842</v>
      </c>
      <c r="D817" s="90"/>
      <c r="E817" s="90"/>
      <c r="F817" s="90"/>
    </row>
    <row r="818" spans="1:6" hidden="1" x14ac:dyDescent="0.25">
      <c r="A818" s="191" t="s">
        <v>270</v>
      </c>
      <c r="B818" s="90"/>
      <c r="C818" s="90">
        <f>C57+C140+C191+C271+C342+C396+C463+C498+C530+C567+C632+C675+C735</f>
        <v>69109</v>
      </c>
      <c r="D818" s="90"/>
      <c r="E818" s="90"/>
      <c r="F818" s="90"/>
    </row>
    <row r="819" spans="1:6" hidden="1" x14ac:dyDescent="0.25">
      <c r="A819" s="25" t="s">
        <v>139</v>
      </c>
      <c r="B819" s="90"/>
      <c r="C819" s="90">
        <f>C58+C141+C192+C272+C343+C397+C464+C499+C531+C568+C633+C676+C736+C764</f>
        <v>148654.98355263157</v>
      </c>
      <c r="D819" s="90"/>
      <c r="E819" s="90"/>
      <c r="F819" s="90"/>
    </row>
    <row r="820" spans="1:6" hidden="1" x14ac:dyDescent="0.25">
      <c r="A820" s="191" t="s">
        <v>179</v>
      </c>
      <c r="B820" s="90"/>
      <c r="C820" s="90">
        <f>C59+C142+C193+C273+C344+C398+C465+C500+C532+C569+C634+C677+C737</f>
        <v>531691</v>
      </c>
      <c r="D820" s="90"/>
      <c r="E820" s="90"/>
      <c r="F820" s="90"/>
    </row>
    <row r="821" spans="1:6" ht="30" hidden="1" x14ac:dyDescent="0.25">
      <c r="A821" s="25" t="s">
        <v>140</v>
      </c>
      <c r="B821" s="90"/>
      <c r="C821" s="90">
        <f>C60+C143+C194+C274+C345+C399+C466+C501+C533+C570+C635+C678+C738</f>
        <v>91600</v>
      </c>
      <c r="D821" s="90"/>
      <c r="E821" s="90"/>
      <c r="F821" s="90"/>
    </row>
    <row r="822" spans="1:6" ht="30" hidden="1" x14ac:dyDescent="0.25">
      <c r="A822" s="192" t="s">
        <v>197</v>
      </c>
      <c r="B822" s="90"/>
      <c r="C822" s="90">
        <f>C61+C144+C195+C275+C346+C400+C467+C502+C534+C571+C636+C679+C739</f>
        <v>50500</v>
      </c>
      <c r="D822" s="90"/>
      <c r="E822" s="90"/>
      <c r="F822" s="90"/>
    </row>
    <row r="823" spans="1:6" hidden="1" x14ac:dyDescent="0.25">
      <c r="A823" s="232" t="s">
        <v>256</v>
      </c>
      <c r="B823" s="90"/>
      <c r="C823" s="90">
        <f>C62+C145+C196+C276+C347+C401+C468+C503+C535+C572+C637+C680+C740</f>
        <v>40000</v>
      </c>
      <c r="D823" s="90"/>
      <c r="E823" s="90"/>
      <c r="F823" s="90"/>
    </row>
    <row r="824" spans="1:6" hidden="1" x14ac:dyDescent="0.25">
      <c r="A824" s="15" t="s">
        <v>185</v>
      </c>
      <c r="B824" s="90"/>
      <c r="C824" s="103">
        <f>C796+ROUND(C819*3.2,0)+C821</f>
        <v>1109234.5789473685</v>
      </c>
      <c r="D824" s="90"/>
      <c r="E824" s="90"/>
      <c r="F824" s="90"/>
    </row>
    <row r="825" spans="1:6" hidden="1" x14ac:dyDescent="0.25">
      <c r="A825" s="17"/>
      <c r="B825" s="90"/>
      <c r="C825" s="90"/>
      <c r="D825" s="90"/>
      <c r="E825" s="90"/>
      <c r="F825" s="90"/>
    </row>
    <row r="826" spans="1:6" hidden="1" x14ac:dyDescent="0.25">
      <c r="A826" s="17" t="s">
        <v>141</v>
      </c>
      <c r="B826" s="90"/>
      <c r="C826" s="90">
        <f>C787+C796</f>
        <v>544738.57894736843</v>
      </c>
      <c r="D826" s="90"/>
      <c r="E826" s="90"/>
      <c r="F826" s="90"/>
    </row>
    <row r="827" spans="1:6" hidden="1" x14ac:dyDescent="0.25">
      <c r="A827" s="25" t="s">
        <v>139</v>
      </c>
      <c r="B827" s="40"/>
      <c r="C827" s="40">
        <f>C792+C819</f>
        <v>153654.98355263157</v>
      </c>
      <c r="D827" s="40"/>
      <c r="E827" s="40"/>
      <c r="F827" s="40"/>
    </row>
    <row r="828" spans="1:6" ht="30" hidden="1" x14ac:dyDescent="0.25">
      <c r="A828" s="25" t="s">
        <v>140</v>
      </c>
      <c r="B828" s="40"/>
      <c r="C828" s="40">
        <f>C821</f>
        <v>91600</v>
      </c>
      <c r="D828" s="40"/>
      <c r="E828" s="40"/>
      <c r="F828" s="40"/>
    </row>
    <row r="829" spans="1:6" ht="15.75" hidden="1" x14ac:dyDescent="0.25">
      <c r="A829" s="212" t="s">
        <v>245</v>
      </c>
      <c r="B829" s="40"/>
      <c r="C829" s="225">
        <f>C794+C824</f>
        <v>1128034.5789473685</v>
      </c>
      <c r="D829" s="40"/>
      <c r="E829" s="40"/>
      <c r="F829" s="40"/>
    </row>
    <row r="830" spans="1:6" ht="15.75" hidden="1" x14ac:dyDescent="0.25">
      <c r="A830" s="234" t="s">
        <v>142</v>
      </c>
      <c r="B830" s="40"/>
      <c r="C830" s="225"/>
      <c r="D830" s="40"/>
      <c r="E830" s="40"/>
      <c r="F830" s="40"/>
    </row>
    <row r="831" spans="1:6" ht="30" hidden="1" x14ac:dyDescent="0.25">
      <c r="A831" s="243" t="s">
        <v>70</v>
      </c>
      <c r="B831" s="40"/>
      <c r="C831" s="225"/>
      <c r="D831" s="40"/>
      <c r="E831" s="40"/>
      <c r="F831" s="40"/>
    </row>
    <row r="832" spans="1:6" ht="30" hidden="1" x14ac:dyDescent="0.25">
      <c r="A832" s="243" t="s">
        <v>71</v>
      </c>
      <c r="B832" s="40"/>
      <c r="C832" s="225"/>
      <c r="D832" s="40"/>
      <c r="E832" s="40"/>
      <c r="F832" s="40"/>
    </row>
    <row r="833" spans="1:6" hidden="1" x14ac:dyDescent="0.25">
      <c r="A833" s="243" t="s">
        <v>64</v>
      </c>
      <c r="B833" s="40"/>
      <c r="C833" s="225"/>
      <c r="D833" s="40"/>
      <c r="E833" s="40"/>
      <c r="F833" s="40"/>
    </row>
    <row r="834" spans="1:6" hidden="1" x14ac:dyDescent="0.25">
      <c r="A834" s="243" t="s">
        <v>36</v>
      </c>
      <c r="B834" s="40"/>
      <c r="C834" s="225"/>
      <c r="D834" s="40"/>
      <c r="E834" s="40"/>
      <c r="F834" s="40"/>
    </row>
    <row r="835" spans="1:6" ht="30" hidden="1" x14ac:dyDescent="0.25">
      <c r="A835" s="243" t="s">
        <v>277</v>
      </c>
      <c r="B835" s="40"/>
      <c r="C835" s="225"/>
      <c r="D835" s="40"/>
      <c r="E835" s="40"/>
      <c r="F835" s="40"/>
    </row>
    <row r="836" spans="1:6" hidden="1" x14ac:dyDescent="0.25">
      <c r="A836" s="243" t="s">
        <v>33</v>
      </c>
      <c r="B836" s="40"/>
      <c r="C836" s="225"/>
      <c r="D836" s="40"/>
      <c r="E836" s="40"/>
      <c r="F836" s="40"/>
    </row>
    <row r="837" spans="1:6" hidden="1" x14ac:dyDescent="0.25">
      <c r="A837" s="243" t="s">
        <v>19</v>
      </c>
      <c r="B837" s="40"/>
      <c r="C837" s="244"/>
      <c r="D837" s="40"/>
      <c r="E837" s="40"/>
      <c r="F837" s="40"/>
    </row>
    <row r="838" spans="1:6" hidden="1" x14ac:dyDescent="0.25">
      <c r="A838" s="243" t="s">
        <v>67</v>
      </c>
      <c r="B838" s="40"/>
      <c r="C838" s="244"/>
      <c r="D838" s="40"/>
      <c r="E838" s="40"/>
      <c r="F838" s="40"/>
    </row>
    <row r="839" spans="1:6" hidden="1" x14ac:dyDescent="0.25">
      <c r="A839" s="243" t="s">
        <v>83</v>
      </c>
      <c r="B839" s="40"/>
      <c r="C839" s="244"/>
      <c r="D839" s="40"/>
      <c r="E839" s="40"/>
      <c r="F839" s="40"/>
    </row>
    <row r="840" spans="1:6" hidden="1" x14ac:dyDescent="0.25">
      <c r="A840" s="243" t="s">
        <v>21</v>
      </c>
      <c r="B840" s="40"/>
      <c r="C840" s="244">
        <f>C687+C410+C350+C281+C205+C148+C68</f>
        <v>23844</v>
      </c>
      <c r="D840" s="40"/>
      <c r="E840" s="40"/>
      <c r="F840" s="40"/>
    </row>
    <row r="841" spans="1:6" ht="30" hidden="1" x14ac:dyDescent="0.25">
      <c r="A841" s="243" t="s">
        <v>202</v>
      </c>
      <c r="B841" s="40"/>
      <c r="C841" s="244">
        <f>C688+C411+C351+C282+C206+C149+C69</f>
        <v>10954</v>
      </c>
      <c r="D841" s="40"/>
      <c r="E841" s="40"/>
      <c r="F841" s="40"/>
    </row>
    <row r="842" spans="1:6" hidden="1" x14ac:dyDescent="0.25">
      <c r="A842" s="243" t="s">
        <v>40</v>
      </c>
      <c r="B842" s="40"/>
      <c r="C842" s="244"/>
      <c r="D842" s="40"/>
      <c r="E842" s="40"/>
      <c r="F842" s="40"/>
    </row>
    <row r="843" spans="1:6" hidden="1" x14ac:dyDescent="0.25">
      <c r="A843" s="243" t="s">
        <v>205</v>
      </c>
      <c r="B843" s="40"/>
      <c r="C843" s="244"/>
      <c r="D843" s="40"/>
      <c r="E843" s="40"/>
      <c r="F843" s="40"/>
    </row>
    <row r="844" spans="1:6" ht="30" hidden="1" x14ac:dyDescent="0.25">
      <c r="A844" s="243" t="s">
        <v>73</v>
      </c>
      <c r="B844" s="40"/>
      <c r="C844" s="244"/>
      <c r="D844" s="40"/>
      <c r="E844" s="40"/>
      <c r="F844" s="40"/>
    </row>
    <row r="845" spans="1:6" hidden="1" x14ac:dyDescent="0.25">
      <c r="A845" s="243" t="s">
        <v>278</v>
      </c>
      <c r="B845" s="40"/>
      <c r="C845" s="244">
        <f>C691+C352+C150+C70</f>
        <v>4930</v>
      </c>
      <c r="D845" s="40"/>
      <c r="E845" s="40"/>
      <c r="F845" s="40"/>
    </row>
    <row r="846" spans="1:6" ht="30" hidden="1" x14ac:dyDescent="0.25">
      <c r="A846" s="243" t="s">
        <v>279</v>
      </c>
      <c r="B846" s="40"/>
      <c r="C846" s="244">
        <f>C692+C353+C151+C71</f>
        <v>1157</v>
      </c>
      <c r="D846" s="40"/>
      <c r="E846" s="40"/>
      <c r="F846" s="40"/>
    </row>
    <row r="847" spans="1:6" ht="30" hidden="1" x14ac:dyDescent="0.25">
      <c r="A847" s="243" t="s">
        <v>203</v>
      </c>
      <c r="B847" s="40"/>
      <c r="C847" s="244"/>
      <c r="D847" s="40"/>
      <c r="E847" s="40"/>
      <c r="F847" s="40"/>
    </row>
    <row r="848" spans="1:6" ht="30" hidden="1" x14ac:dyDescent="0.25">
      <c r="A848" s="243" t="s">
        <v>176</v>
      </c>
      <c r="B848" s="40"/>
      <c r="C848" s="225"/>
      <c r="D848" s="40"/>
      <c r="E848" s="40"/>
      <c r="F848" s="40"/>
    </row>
    <row r="849" spans="1:6" ht="30" hidden="1" x14ac:dyDescent="0.25">
      <c r="A849" s="243" t="s">
        <v>273</v>
      </c>
      <c r="B849" s="40"/>
      <c r="C849" s="225"/>
      <c r="D849" s="40"/>
      <c r="E849" s="40"/>
      <c r="F849" s="40"/>
    </row>
    <row r="850" spans="1:6" hidden="1" x14ac:dyDescent="0.25">
      <c r="A850" s="243" t="s">
        <v>98</v>
      </c>
      <c r="B850" s="40"/>
      <c r="C850" s="225"/>
      <c r="D850" s="40"/>
      <c r="E850" s="40"/>
      <c r="F850" s="40"/>
    </row>
    <row r="851" spans="1:6" ht="30" hidden="1" x14ac:dyDescent="0.25">
      <c r="A851" s="243" t="s">
        <v>170</v>
      </c>
      <c r="B851" s="40"/>
      <c r="C851" s="225"/>
      <c r="D851" s="40"/>
      <c r="E851" s="40"/>
      <c r="F851" s="40"/>
    </row>
    <row r="852" spans="1:6" ht="45" hidden="1" x14ac:dyDescent="0.25">
      <c r="A852" s="243" t="s">
        <v>172</v>
      </c>
      <c r="B852" s="40"/>
      <c r="C852" s="225"/>
      <c r="D852" s="40"/>
      <c r="E852" s="40"/>
      <c r="F852" s="40"/>
    </row>
    <row r="853" spans="1:6" hidden="1" x14ac:dyDescent="0.25">
      <c r="A853" s="243" t="s">
        <v>82</v>
      </c>
      <c r="B853" s="40"/>
      <c r="C853" s="225"/>
      <c r="D853" s="40"/>
      <c r="E853" s="40"/>
      <c r="F853" s="40"/>
    </row>
    <row r="854" spans="1:6" hidden="1" x14ac:dyDescent="0.25">
      <c r="A854" s="243" t="s">
        <v>72</v>
      </c>
      <c r="B854" s="40"/>
      <c r="C854" s="225"/>
      <c r="D854" s="40"/>
      <c r="E854" s="40"/>
      <c r="F854" s="40"/>
    </row>
    <row r="855" spans="1:6" ht="30" hidden="1" x14ac:dyDescent="0.25">
      <c r="A855" s="243" t="s">
        <v>280</v>
      </c>
      <c r="B855" s="40"/>
      <c r="C855" s="225"/>
      <c r="D855" s="40"/>
      <c r="E855" s="40"/>
      <c r="F855" s="40"/>
    </row>
    <row r="856" spans="1:6" ht="30" hidden="1" x14ac:dyDescent="0.25">
      <c r="A856" s="243" t="s">
        <v>281</v>
      </c>
      <c r="B856" s="40"/>
      <c r="C856" s="225"/>
      <c r="D856" s="40"/>
      <c r="E856" s="40"/>
      <c r="F856" s="40"/>
    </row>
    <row r="857" spans="1:6" hidden="1" x14ac:dyDescent="0.25">
      <c r="A857" s="243" t="s">
        <v>282</v>
      </c>
      <c r="B857" s="40"/>
      <c r="C857" s="225"/>
      <c r="D857" s="40"/>
      <c r="E857" s="40"/>
      <c r="F857" s="40"/>
    </row>
    <row r="858" spans="1:6" hidden="1" x14ac:dyDescent="0.25">
      <c r="A858" s="243" t="s">
        <v>61</v>
      </c>
      <c r="B858" s="40"/>
      <c r="C858" s="225"/>
      <c r="D858" s="40"/>
      <c r="E858" s="40"/>
      <c r="F858" s="40"/>
    </row>
    <row r="859" spans="1:6" hidden="1" x14ac:dyDescent="0.25">
      <c r="A859" s="243" t="s">
        <v>66</v>
      </c>
      <c r="B859" s="40"/>
      <c r="C859" s="225"/>
      <c r="D859" s="40"/>
      <c r="E859" s="40"/>
      <c r="F859" s="40"/>
    </row>
    <row r="860" spans="1:6" hidden="1" x14ac:dyDescent="0.25">
      <c r="A860" s="243" t="s">
        <v>283</v>
      </c>
      <c r="B860" s="40"/>
      <c r="C860" s="225"/>
      <c r="D860" s="40"/>
      <c r="E860" s="40"/>
      <c r="F860" s="40"/>
    </row>
    <row r="861" spans="1:6" hidden="1" x14ac:dyDescent="0.25">
      <c r="A861" s="243" t="s">
        <v>65</v>
      </c>
      <c r="B861" s="40"/>
      <c r="C861" s="225"/>
      <c r="D861" s="40"/>
      <c r="E861" s="40"/>
      <c r="F861" s="40"/>
    </row>
    <row r="862" spans="1:6" ht="30" hidden="1" x14ac:dyDescent="0.25">
      <c r="A862" s="243" t="s">
        <v>215</v>
      </c>
      <c r="B862" s="40"/>
      <c r="C862" s="225"/>
      <c r="D862" s="40"/>
      <c r="E862" s="40"/>
      <c r="F862" s="40"/>
    </row>
    <row r="863" spans="1:6" hidden="1" x14ac:dyDescent="0.25">
      <c r="A863" s="243" t="s">
        <v>284</v>
      </c>
      <c r="B863" s="40"/>
      <c r="C863" s="225"/>
      <c r="D863" s="40"/>
      <c r="E863" s="40"/>
      <c r="F863" s="40"/>
    </row>
    <row r="864" spans="1:6" hidden="1" x14ac:dyDescent="0.25">
      <c r="A864" s="243" t="s">
        <v>20</v>
      </c>
      <c r="B864" s="40"/>
      <c r="C864" s="225"/>
      <c r="D864" s="40"/>
      <c r="E864" s="40"/>
      <c r="F864" s="40"/>
    </row>
    <row r="865" spans="1:6" hidden="1" x14ac:dyDescent="0.25">
      <c r="A865" s="243" t="s">
        <v>198</v>
      </c>
      <c r="B865" s="40"/>
      <c r="C865" s="225"/>
      <c r="D865" s="40"/>
      <c r="E865" s="40"/>
      <c r="F865" s="40"/>
    </row>
    <row r="866" spans="1:6" hidden="1" x14ac:dyDescent="0.25">
      <c r="A866" s="243" t="s">
        <v>69</v>
      </c>
      <c r="B866" s="40"/>
      <c r="C866" s="225"/>
      <c r="D866" s="40"/>
      <c r="E866" s="40"/>
      <c r="F866" s="40"/>
    </row>
    <row r="867" spans="1:6" hidden="1" x14ac:dyDescent="0.25">
      <c r="A867" s="243" t="s">
        <v>42</v>
      </c>
      <c r="B867" s="40"/>
      <c r="C867" s="225"/>
      <c r="D867" s="40"/>
      <c r="E867" s="40"/>
      <c r="F867" s="40"/>
    </row>
    <row r="868" spans="1:6" hidden="1" x14ac:dyDescent="0.25">
      <c r="A868" s="243" t="s">
        <v>285</v>
      </c>
      <c r="B868" s="40"/>
      <c r="C868" s="225"/>
      <c r="D868" s="40"/>
      <c r="E868" s="40"/>
      <c r="F868" s="40"/>
    </row>
    <row r="869" spans="1:6" hidden="1" x14ac:dyDescent="0.25">
      <c r="A869" s="243" t="s">
        <v>34</v>
      </c>
      <c r="B869" s="40"/>
      <c r="C869" s="225"/>
      <c r="D869" s="40"/>
      <c r="E869" s="40"/>
      <c r="F869" s="40"/>
    </row>
    <row r="870" spans="1:6" ht="30" hidden="1" x14ac:dyDescent="0.25">
      <c r="A870" s="243" t="s">
        <v>200</v>
      </c>
      <c r="B870" s="40"/>
      <c r="C870" s="225"/>
      <c r="D870" s="40"/>
      <c r="E870" s="40"/>
      <c r="F870" s="40"/>
    </row>
    <row r="871" spans="1:6" hidden="1" x14ac:dyDescent="0.25">
      <c r="A871" s="243" t="s">
        <v>63</v>
      </c>
      <c r="B871" s="40"/>
      <c r="C871" s="225"/>
      <c r="D871" s="40"/>
      <c r="E871" s="40"/>
      <c r="F871" s="40"/>
    </row>
    <row r="872" spans="1:6" hidden="1" x14ac:dyDescent="0.25">
      <c r="A872" s="243" t="s">
        <v>161</v>
      </c>
      <c r="B872" s="40"/>
      <c r="C872" s="225"/>
      <c r="D872" s="40"/>
      <c r="E872" s="40"/>
      <c r="F872" s="40"/>
    </row>
    <row r="873" spans="1:6" hidden="1" x14ac:dyDescent="0.25">
      <c r="A873" s="243" t="s">
        <v>94</v>
      </c>
      <c r="B873" s="40"/>
      <c r="C873" s="225"/>
      <c r="D873" s="40"/>
      <c r="E873" s="40"/>
      <c r="F873" s="40"/>
    </row>
    <row r="874" spans="1:6" hidden="1" x14ac:dyDescent="0.25">
      <c r="A874" s="243" t="s">
        <v>62</v>
      </c>
      <c r="B874" s="40"/>
      <c r="C874" s="225"/>
      <c r="D874" s="40"/>
      <c r="E874" s="40"/>
      <c r="F874" s="40"/>
    </row>
    <row r="875" spans="1:6" hidden="1" x14ac:dyDescent="0.25">
      <c r="A875" s="243" t="s">
        <v>201</v>
      </c>
      <c r="B875" s="40"/>
      <c r="C875" s="225"/>
      <c r="D875" s="40"/>
      <c r="E875" s="40"/>
      <c r="F875" s="40"/>
    </row>
    <row r="876" spans="1:6" hidden="1" x14ac:dyDescent="0.25">
      <c r="A876" s="243" t="s">
        <v>39</v>
      </c>
      <c r="B876" s="40"/>
      <c r="C876" s="225"/>
      <c r="D876" s="40"/>
      <c r="E876" s="40"/>
      <c r="F876" s="40"/>
    </row>
    <row r="877" spans="1:6" ht="18" hidden="1" customHeight="1" x14ac:dyDescent="0.25">
      <c r="A877" s="243" t="s">
        <v>143</v>
      </c>
      <c r="B877" s="40"/>
      <c r="C877" s="225"/>
      <c r="D877" s="40"/>
      <c r="E877" s="40"/>
      <c r="F877" s="40"/>
    </row>
    <row r="878" spans="1:6" ht="18.75" hidden="1" customHeight="1" x14ac:dyDescent="0.25">
      <c r="A878" s="153" t="s">
        <v>8</v>
      </c>
      <c r="B878" s="40"/>
      <c r="C878" s="40"/>
      <c r="D878" s="40"/>
      <c r="E878" s="40"/>
      <c r="F878" s="40"/>
    </row>
    <row r="879" spans="1:6" ht="18" hidden="1" customHeight="1" x14ac:dyDescent="0.25">
      <c r="A879" s="97" t="s">
        <v>246</v>
      </c>
      <c r="B879" s="40"/>
      <c r="C879" s="226">
        <f>C95+C155+C223+C302+C365+C580+C745+C770</f>
        <v>3983</v>
      </c>
      <c r="D879" s="372">
        <f>F879/C879</f>
        <v>11.97162942505649</v>
      </c>
      <c r="E879" s="226">
        <f>E95+E155+E223+E302+E365+E580+E745+E770</f>
        <v>158</v>
      </c>
      <c r="F879" s="226">
        <f>F95+F155+F223+F302+F365+F580+F745+F770</f>
        <v>47683</v>
      </c>
    </row>
    <row r="880" spans="1:6" ht="18" hidden="1" customHeight="1" x14ac:dyDescent="0.25">
      <c r="A880" s="213" t="s">
        <v>23</v>
      </c>
      <c r="B880" s="40"/>
      <c r="C880" s="40"/>
      <c r="D880" s="40"/>
      <c r="E880" s="40"/>
      <c r="F880" s="40"/>
    </row>
    <row r="881" spans="1:6" hidden="1" x14ac:dyDescent="0.25">
      <c r="A881" s="14" t="s">
        <v>165</v>
      </c>
      <c r="B881" s="40"/>
      <c r="C881" s="40">
        <f>C97+C225+C304+C367+C434+C582+C642+C772</f>
        <v>4896</v>
      </c>
      <c r="D881" s="372">
        <f>F881/C881</f>
        <v>8</v>
      </c>
      <c r="E881" s="40">
        <f t="shared" ref="E881:F883" si="18">E97+E225+E304+E367+E434+E582+E642+E772</f>
        <v>164</v>
      </c>
      <c r="F881" s="40">
        <f t="shared" si="18"/>
        <v>39168</v>
      </c>
    </row>
    <row r="882" spans="1:6" hidden="1" x14ac:dyDescent="0.25">
      <c r="A882" s="14" t="s">
        <v>13</v>
      </c>
      <c r="B882" s="40"/>
      <c r="C882" s="40">
        <f>C98+C226+C305+C368+C435+C583+C643+C773</f>
        <v>6868</v>
      </c>
      <c r="D882" s="372">
        <f>F882/C882</f>
        <v>4.2885847408270239</v>
      </c>
      <c r="E882" s="40">
        <f t="shared" si="18"/>
        <v>123</v>
      </c>
      <c r="F882" s="40">
        <f t="shared" si="18"/>
        <v>29454</v>
      </c>
    </row>
    <row r="883" spans="1:6" hidden="1" x14ac:dyDescent="0.25">
      <c r="A883" s="214" t="s">
        <v>166</v>
      </c>
      <c r="B883" s="40"/>
      <c r="C883" s="40">
        <f>C99+C227+C306+C369+C436+C584+C644+C774</f>
        <v>11764</v>
      </c>
      <c r="D883" s="372">
        <f>F883/C883</f>
        <v>5.8332199931995916</v>
      </c>
      <c r="E883" s="40">
        <f t="shared" si="18"/>
        <v>287</v>
      </c>
      <c r="F883" s="40">
        <f t="shared" si="18"/>
        <v>68622</v>
      </c>
    </row>
    <row r="884" spans="1:6" ht="28.5" hidden="1" x14ac:dyDescent="0.25">
      <c r="A884" s="215" t="s">
        <v>247</v>
      </c>
      <c r="B884" s="43"/>
      <c r="C884" s="225">
        <f>C100+C156+C228+C307+C370+C437+C585+C645+C746+C775</f>
        <v>15747</v>
      </c>
      <c r="D884" s="373">
        <f>F884/C884</f>
        <v>7.3858512732583987</v>
      </c>
      <c r="E884" s="225">
        <f>E100+E156+E228+E307+E370+E437+E585+E645+E746+E775</f>
        <v>445</v>
      </c>
      <c r="F884" s="225">
        <f>F100+F156+F228+F307+F370+F437+F585+F645+F746+F775</f>
        <v>116305</v>
      </c>
    </row>
    <row r="885" spans="1:6" ht="30" hidden="1" x14ac:dyDescent="0.25">
      <c r="A885" s="216" t="s">
        <v>248</v>
      </c>
      <c r="B885" s="217"/>
      <c r="C885" s="217">
        <f>C222</f>
        <v>800</v>
      </c>
      <c r="D885" s="217">
        <f>D222</f>
        <v>18</v>
      </c>
      <c r="E885" s="217">
        <f>E222</f>
        <v>48</v>
      </c>
      <c r="F885" s="217">
        <f>F222</f>
        <v>14400</v>
      </c>
    </row>
    <row r="886" spans="1:6" ht="31.5" hidden="1" x14ac:dyDescent="0.25">
      <c r="A886" s="201" t="s">
        <v>213</v>
      </c>
      <c r="B886" s="217"/>
      <c r="C886" s="227">
        <f>C101+C754</f>
        <v>9615</v>
      </c>
      <c r="D886" s="217"/>
      <c r="E886" s="217"/>
      <c r="F886" s="217"/>
    </row>
    <row r="887" spans="1:6" ht="31.5" hidden="1" x14ac:dyDescent="0.25">
      <c r="A887" s="201" t="s">
        <v>214</v>
      </c>
      <c r="B887" s="217"/>
      <c r="C887" s="227">
        <f>C102+C755</f>
        <v>20585</v>
      </c>
      <c r="D887" s="217"/>
      <c r="E887" s="217"/>
      <c r="F887" s="217"/>
    </row>
    <row r="888" spans="1:6" ht="15.75" hidden="1" x14ac:dyDescent="0.25">
      <c r="A888" s="201" t="s">
        <v>262</v>
      </c>
      <c r="B888" s="217"/>
      <c r="C888" s="227">
        <f>C756</f>
        <v>180</v>
      </c>
      <c r="D888" s="217"/>
      <c r="E888" s="217"/>
      <c r="F888" s="217"/>
    </row>
    <row r="889" spans="1:6" ht="15.75" hidden="1" x14ac:dyDescent="0.25">
      <c r="A889" s="172" t="s">
        <v>174</v>
      </c>
      <c r="B889" s="217"/>
      <c r="C889" s="227">
        <f>C103</f>
        <v>24500</v>
      </c>
      <c r="D889" s="217"/>
      <c r="E889" s="217"/>
      <c r="F889" s="217"/>
    </row>
    <row r="890" spans="1:6" ht="15.75" hidden="1" x14ac:dyDescent="0.25">
      <c r="A890" s="221" t="s">
        <v>231</v>
      </c>
      <c r="B890" s="40"/>
      <c r="C890" s="40"/>
      <c r="D890" s="40"/>
      <c r="E890" s="40"/>
      <c r="F890" s="40"/>
    </row>
    <row r="891" spans="1:6" ht="15.75" hidden="1" x14ac:dyDescent="0.25">
      <c r="A891" s="206" t="s">
        <v>226</v>
      </c>
      <c r="B891" s="40"/>
      <c r="C891" s="40"/>
      <c r="D891" s="40"/>
      <c r="E891" s="40"/>
      <c r="F891" s="40"/>
    </row>
    <row r="892" spans="1:6" ht="15.75" hidden="1" x14ac:dyDescent="0.25">
      <c r="A892" s="207" t="s">
        <v>227</v>
      </c>
      <c r="B892" s="40"/>
      <c r="C892" s="40"/>
      <c r="D892" s="40"/>
      <c r="E892" s="40"/>
      <c r="F892" s="40"/>
    </row>
    <row r="893" spans="1:6" ht="15.75" hidden="1" x14ac:dyDescent="0.25">
      <c r="A893" s="206" t="s">
        <v>228</v>
      </c>
      <c r="B893" s="40"/>
      <c r="C893" s="40">
        <f>C757</f>
        <v>0</v>
      </c>
      <c r="D893" s="40"/>
      <c r="E893" s="40"/>
      <c r="F893" s="40"/>
    </row>
    <row r="894" spans="1:6" ht="31.5" hidden="1" x14ac:dyDescent="0.25">
      <c r="A894" s="208" t="s">
        <v>229</v>
      </c>
      <c r="B894" s="40"/>
      <c r="C894" s="40">
        <f>C758</f>
        <v>0</v>
      </c>
      <c r="D894" s="40"/>
      <c r="E894" s="40"/>
      <c r="F894" s="40"/>
    </row>
    <row r="895" spans="1:6" ht="16.5" hidden="1" thickBot="1" x14ac:dyDescent="0.3">
      <c r="A895" s="222" t="s">
        <v>230</v>
      </c>
      <c r="B895" s="218"/>
      <c r="C895" s="218">
        <f>C759</f>
        <v>0</v>
      </c>
      <c r="D895" s="218"/>
      <c r="E895" s="218"/>
      <c r="F895" s="218"/>
    </row>
  </sheetData>
  <sheetProtection selectLockedCells="1" selectUnlockedCells="1"/>
  <mergeCells count="8">
    <mergeCell ref="E1:F5"/>
    <mergeCell ref="A708:B708"/>
    <mergeCell ref="F9:F11"/>
    <mergeCell ref="E9:E11"/>
    <mergeCell ref="B9:B11"/>
    <mergeCell ref="D9:D11"/>
    <mergeCell ref="C9:C11"/>
    <mergeCell ref="A6:F7"/>
  </mergeCells>
  <pageMargins left="0.59055118110236227" right="0.11811023622047245" top="0.31496062992125984" bottom="0.15748031496062992" header="0.11811023622047245" footer="0.11811023622047245"/>
  <pageSetup paperSize="9" scale="85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8"/>
  <sheetViews>
    <sheetView view="pageBreakPreview" zoomScaleNormal="100" zoomScaleSheetLayoutView="100" workbookViewId="0">
      <pane xSplit="2" ySplit="7" topLeftCell="C8" activePane="bottomRight" state="frozen"/>
      <selection activeCell="B91" sqref="B91"/>
      <selection pane="topRight" activeCell="B91" sqref="B91"/>
      <selection pane="bottomLeft" activeCell="B91" sqref="B91"/>
      <selection pane="bottomRight" activeCell="B91" sqref="B91"/>
    </sheetView>
  </sheetViews>
  <sheetFormatPr defaultColWidth="9.140625" defaultRowHeight="15" x14ac:dyDescent="0.25"/>
  <cols>
    <col min="1" max="1" width="47.85546875" style="3" customWidth="1"/>
    <col min="2" max="2" width="11.140625" style="3" customWidth="1"/>
    <col min="3" max="3" width="13.28515625" style="4" customWidth="1"/>
    <col min="4" max="4" width="13.5703125" style="4" customWidth="1"/>
    <col min="5" max="5" width="11.42578125" style="4" customWidth="1"/>
    <col min="6" max="6" width="12.140625" style="4" customWidth="1"/>
    <col min="7" max="7" width="11.5703125" style="4" bestFit="1" customWidth="1"/>
    <col min="8" max="8" width="10.5703125" style="4" bestFit="1" customWidth="1"/>
    <col min="9" max="9" width="9.5703125" style="4" bestFit="1" customWidth="1"/>
    <col min="10" max="16384" width="9.140625" style="4"/>
  </cols>
  <sheetData>
    <row r="1" spans="1:8" s="374" customFormat="1" ht="15.75" x14ac:dyDescent="0.25">
      <c r="A1" s="1"/>
      <c r="B1" s="344"/>
    </row>
    <row r="2" spans="1:8" s="374" customFormat="1" ht="38.25" customHeight="1" x14ac:dyDescent="0.25">
      <c r="A2" s="480" t="s">
        <v>290</v>
      </c>
      <c r="B2" s="465"/>
      <c r="C2" s="465"/>
      <c r="D2" s="465"/>
      <c r="E2" s="465"/>
      <c r="F2" s="465"/>
    </row>
    <row r="3" spans="1:8" ht="15.75" thickBot="1" x14ac:dyDescent="0.3">
      <c r="A3" s="465"/>
      <c r="B3" s="465"/>
      <c r="C3" s="465"/>
      <c r="D3" s="465"/>
      <c r="E3" s="465"/>
      <c r="F3" s="465"/>
    </row>
    <row r="4" spans="1:8" ht="34.5" customHeight="1" x14ac:dyDescent="0.3">
      <c r="A4" s="48" t="s">
        <v>235</v>
      </c>
      <c r="B4" s="471" t="s">
        <v>1</v>
      </c>
      <c r="C4" s="477" t="s">
        <v>232</v>
      </c>
      <c r="D4" s="474" t="s">
        <v>0</v>
      </c>
      <c r="E4" s="471" t="s">
        <v>2</v>
      </c>
      <c r="F4" s="481" t="s">
        <v>3</v>
      </c>
    </row>
    <row r="5" spans="1:8" ht="15.75" customHeight="1" x14ac:dyDescent="0.3">
      <c r="A5" s="49"/>
      <c r="B5" s="472"/>
      <c r="C5" s="478"/>
      <c r="D5" s="475"/>
      <c r="E5" s="472"/>
      <c r="F5" s="482"/>
    </row>
    <row r="6" spans="1:8" ht="18.75" customHeight="1" thickBot="1" x14ac:dyDescent="0.3">
      <c r="A6" s="50" t="s">
        <v>4</v>
      </c>
      <c r="B6" s="473"/>
      <c r="C6" s="479"/>
      <c r="D6" s="476"/>
      <c r="E6" s="473"/>
      <c r="F6" s="483"/>
    </row>
    <row r="7" spans="1:8" s="47" customFormat="1" ht="15.75" thickBot="1" x14ac:dyDescent="0.3">
      <c r="A7" s="51">
        <v>1</v>
      </c>
      <c r="B7" s="203">
        <v>2</v>
      </c>
      <c r="C7" s="84">
        <v>3</v>
      </c>
      <c r="D7" s="84">
        <v>4</v>
      </c>
      <c r="E7" s="84">
        <v>5</v>
      </c>
      <c r="F7" s="414">
        <v>6</v>
      </c>
      <c r="G7" s="347"/>
      <c r="H7" s="347"/>
    </row>
    <row r="8" spans="1:8" s="5" customFormat="1" hidden="1" x14ac:dyDescent="0.25">
      <c r="A8" s="375"/>
      <c r="B8" s="306"/>
      <c r="C8" s="108"/>
      <c r="D8" s="108"/>
      <c r="E8" s="108"/>
      <c r="F8" s="415"/>
    </row>
    <row r="9" spans="1:8" s="5" customFormat="1" hidden="1" x14ac:dyDescent="0.25">
      <c r="A9" s="250" t="s">
        <v>241</v>
      </c>
      <c r="B9" s="9"/>
      <c r="C9" s="111"/>
      <c r="D9" s="111"/>
      <c r="E9" s="111"/>
      <c r="F9" s="416"/>
    </row>
    <row r="10" spans="1:8" s="5" customFormat="1" hidden="1" x14ac:dyDescent="0.25">
      <c r="A10" s="10" t="s">
        <v>5</v>
      </c>
      <c r="B10" s="9"/>
      <c r="C10" s="111"/>
      <c r="D10" s="111"/>
      <c r="E10" s="111"/>
      <c r="F10" s="416"/>
    </row>
    <row r="11" spans="1:8" s="5" customFormat="1" hidden="1" x14ac:dyDescent="0.25">
      <c r="A11" s="11" t="s">
        <v>9</v>
      </c>
      <c r="B11" s="9">
        <v>340</v>
      </c>
      <c r="C11" s="111">
        <v>3163.2</v>
      </c>
      <c r="D11" s="13">
        <v>7</v>
      </c>
      <c r="E11" s="111">
        <f>ROUND(F11/B11,0)</f>
        <v>65</v>
      </c>
      <c r="F11" s="416">
        <f>ROUND(C11*D11,0)</f>
        <v>22142</v>
      </c>
    </row>
    <row r="12" spans="1:8" s="5" customFormat="1" hidden="1" x14ac:dyDescent="0.25">
      <c r="A12" s="14" t="s">
        <v>122</v>
      </c>
      <c r="B12" s="9">
        <v>340</v>
      </c>
      <c r="C12" s="111">
        <v>1582</v>
      </c>
      <c r="D12" s="13">
        <v>7</v>
      </c>
      <c r="E12" s="111">
        <f>ROUND(F12/B12,0)</f>
        <v>33</v>
      </c>
      <c r="F12" s="416">
        <f>ROUND(C12*D12,0)</f>
        <v>11074</v>
      </c>
    </row>
    <row r="13" spans="1:8" hidden="1" x14ac:dyDescent="0.25">
      <c r="A13" s="15" t="s">
        <v>6</v>
      </c>
      <c r="B13" s="7"/>
      <c r="C13" s="103">
        <f>SUM(C11:C12)</f>
        <v>4745.2</v>
      </c>
      <c r="D13" s="123">
        <f>F13/C13</f>
        <v>6.9999157042906521</v>
      </c>
      <c r="E13" s="103">
        <f>SUM(E11:E12)</f>
        <v>98</v>
      </c>
      <c r="F13" s="417">
        <f>SUM(F11:F12)</f>
        <v>33216</v>
      </c>
    </row>
    <row r="14" spans="1:8" hidden="1" x14ac:dyDescent="0.25">
      <c r="A14" s="16" t="s">
        <v>7</v>
      </c>
      <c r="B14" s="376"/>
      <c r="C14" s="377"/>
      <c r="D14" s="378"/>
      <c r="E14" s="122"/>
      <c r="F14" s="418"/>
    </row>
    <row r="15" spans="1:8" ht="30" hidden="1" x14ac:dyDescent="0.25">
      <c r="A15" s="25" t="s">
        <v>272</v>
      </c>
      <c r="B15" s="376"/>
      <c r="C15" s="379">
        <v>4800</v>
      </c>
      <c r="D15" s="378"/>
      <c r="E15" s="122"/>
      <c r="F15" s="418"/>
    </row>
    <row r="16" spans="1:8" hidden="1" x14ac:dyDescent="0.25">
      <c r="A16" s="192" t="s">
        <v>197</v>
      </c>
      <c r="B16" s="376"/>
      <c r="C16" s="379"/>
      <c r="D16" s="378"/>
      <c r="E16" s="122"/>
      <c r="F16" s="418"/>
    </row>
    <row r="17" spans="1:8" hidden="1" x14ac:dyDescent="0.25">
      <c r="A17" s="232" t="s">
        <v>256</v>
      </c>
      <c r="B17" s="376"/>
      <c r="C17" s="379">
        <v>4800</v>
      </c>
      <c r="D17" s="378"/>
      <c r="E17" s="122"/>
      <c r="F17" s="418"/>
    </row>
    <row r="18" spans="1:8" hidden="1" x14ac:dyDescent="0.25">
      <c r="A18" s="15" t="s">
        <v>185</v>
      </c>
      <c r="B18" s="376"/>
      <c r="C18" s="380">
        <f>C15</f>
        <v>4800</v>
      </c>
      <c r="D18" s="378"/>
      <c r="E18" s="122"/>
      <c r="F18" s="418"/>
    </row>
    <row r="19" spans="1:8" hidden="1" x14ac:dyDescent="0.25">
      <c r="A19" s="97" t="s">
        <v>8</v>
      </c>
      <c r="B19" s="34"/>
      <c r="C19" s="381"/>
      <c r="D19" s="381"/>
      <c r="E19" s="381"/>
      <c r="F19" s="419"/>
    </row>
    <row r="20" spans="1:8" hidden="1" x14ac:dyDescent="0.25">
      <c r="A20" s="21" t="s">
        <v>164</v>
      </c>
      <c r="B20" s="34"/>
      <c r="C20" s="381"/>
      <c r="D20" s="381"/>
      <c r="E20" s="381"/>
      <c r="F20" s="419"/>
    </row>
    <row r="21" spans="1:8" hidden="1" x14ac:dyDescent="0.25">
      <c r="A21" s="98" t="s">
        <v>9</v>
      </c>
      <c r="B21" s="34">
        <v>300</v>
      </c>
      <c r="C21" s="381">
        <v>810</v>
      </c>
      <c r="D21" s="176">
        <v>7</v>
      </c>
      <c r="E21" s="381">
        <f>ROUND(F21/B21,0)</f>
        <v>19</v>
      </c>
      <c r="F21" s="419">
        <f>ROUND(C21*D21,0)</f>
        <v>5670</v>
      </c>
    </row>
    <row r="22" spans="1:8" hidden="1" x14ac:dyDescent="0.25">
      <c r="A22" s="98" t="s">
        <v>122</v>
      </c>
      <c r="B22" s="34">
        <v>300</v>
      </c>
      <c r="C22" s="381">
        <v>470</v>
      </c>
      <c r="D22" s="176">
        <v>7</v>
      </c>
      <c r="E22" s="381">
        <f>ROUND(F22/B22,0)</f>
        <v>11</v>
      </c>
      <c r="F22" s="419">
        <f>ROUND(C22*D22,0)</f>
        <v>3290</v>
      </c>
    </row>
    <row r="23" spans="1:8" hidden="1" x14ac:dyDescent="0.25">
      <c r="A23" s="382" t="s">
        <v>10</v>
      </c>
      <c r="B23" s="34"/>
      <c r="C23" s="383">
        <f>C21+C22</f>
        <v>1280</v>
      </c>
      <c r="D23" s="384">
        <f>F23/C23</f>
        <v>7</v>
      </c>
      <c r="E23" s="383">
        <f>E21+E22</f>
        <v>30</v>
      </c>
      <c r="F23" s="420">
        <f>F21+F22</f>
        <v>8960</v>
      </c>
    </row>
    <row r="24" spans="1:8" ht="16.5" hidden="1" customHeight="1" x14ac:dyDescent="0.25">
      <c r="A24" s="105" t="s">
        <v>137</v>
      </c>
      <c r="B24" s="385"/>
      <c r="C24" s="383">
        <f>C23</f>
        <v>1280</v>
      </c>
      <c r="D24" s="384">
        <f>D23</f>
        <v>7</v>
      </c>
      <c r="E24" s="383">
        <f>E23</f>
        <v>30</v>
      </c>
      <c r="F24" s="420">
        <f>F23</f>
        <v>8960</v>
      </c>
    </row>
    <row r="25" spans="1:8" ht="15.75" hidden="1" thickBot="1" x14ac:dyDescent="0.3">
      <c r="A25" s="86" t="s">
        <v>11</v>
      </c>
      <c r="B25" s="116"/>
      <c r="C25" s="117"/>
      <c r="D25" s="117"/>
      <c r="E25" s="117"/>
      <c r="F25" s="421"/>
    </row>
    <row r="26" spans="1:8" ht="13.5" hidden="1" customHeight="1" x14ac:dyDescent="0.25">
      <c r="A26" s="109"/>
      <c r="B26" s="114"/>
      <c r="C26" s="144"/>
      <c r="D26" s="144"/>
      <c r="E26" s="144"/>
      <c r="F26" s="422"/>
    </row>
    <row r="27" spans="1:8" ht="17.25" customHeight="1" x14ac:dyDescent="0.25">
      <c r="A27" s="250" t="s">
        <v>115</v>
      </c>
      <c r="B27" s="9"/>
      <c r="C27" s="111"/>
      <c r="D27" s="111"/>
      <c r="E27" s="111"/>
      <c r="F27" s="416"/>
    </row>
    <row r="28" spans="1:8" x14ac:dyDescent="0.25">
      <c r="A28" s="10" t="s">
        <v>5</v>
      </c>
      <c r="B28" s="9"/>
      <c r="C28" s="111"/>
      <c r="D28" s="111"/>
      <c r="E28" s="111"/>
      <c r="F28" s="416"/>
    </row>
    <row r="29" spans="1:8" x14ac:dyDescent="0.25">
      <c r="A29" s="11" t="s">
        <v>12</v>
      </c>
      <c r="B29" s="9">
        <v>340</v>
      </c>
      <c r="C29" s="111">
        <v>1746</v>
      </c>
      <c r="D29" s="13">
        <v>11</v>
      </c>
      <c r="E29" s="111">
        <f t="shared" ref="E29:E37" si="0">ROUND(F29/B29,0)</f>
        <v>56</v>
      </c>
      <c r="F29" s="416">
        <f t="shared" ref="F29:F37" si="1">ROUND(C29*D29,0)</f>
        <v>19206</v>
      </c>
      <c r="G29" s="458"/>
      <c r="H29" s="303"/>
    </row>
    <row r="30" spans="1:8" x14ac:dyDescent="0.25">
      <c r="A30" s="11" t="s">
        <v>13</v>
      </c>
      <c r="B30" s="9">
        <v>340</v>
      </c>
      <c r="C30" s="111">
        <v>1454.4</v>
      </c>
      <c r="D30" s="13">
        <v>9</v>
      </c>
      <c r="E30" s="111">
        <f t="shared" si="0"/>
        <v>39</v>
      </c>
      <c r="F30" s="416">
        <f t="shared" si="1"/>
        <v>13090</v>
      </c>
      <c r="G30" s="458"/>
      <c r="H30" s="303"/>
    </row>
    <row r="31" spans="1:8" x14ac:dyDescent="0.25">
      <c r="A31" s="11" t="s">
        <v>31</v>
      </c>
      <c r="B31" s="9">
        <v>270</v>
      </c>
      <c r="C31" s="111">
        <v>1805</v>
      </c>
      <c r="D31" s="13">
        <v>8</v>
      </c>
      <c r="E31" s="111">
        <f t="shared" si="0"/>
        <v>53</v>
      </c>
      <c r="F31" s="416">
        <f t="shared" si="1"/>
        <v>14440</v>
      </c>
      <c r="G31" s="458"/>
      <c r="H31" s="303"/>
    </row>
    <row r="32" spans="1:8" x14ac:dyDescent="0.25">
      <c r="A32" s="11" t="s">
        <v>14</v>
      </c>
      <c r="B32" s="9">
        <v>340</v>
      </c>
      <c r="C32" s="111">
        <v>1828.4</v>
      </c>
      <c r="D32" s="13">
        <v>10</v>
      </c>
      <c r="E32" s="111">
        <f t="shared" si="0"/>
        <v>54</v>
      </c>
      <c r="F32" s="416">
        <f t="shared" si="1"/>
        <v>18284</v>
      </c>
      <c r="G32" s="458"/>
      <c r="H32" s="303"/>
    </row>
    <row r="33" spans="1:8" x14ac:dyDescent="0.25">
      <c r="A33" s="11" t="s">
        <v>27</v>
      </c>
      <c r="B33" s="9">
        <v>340</v>
      </c>
      <c r="C33" s="111">
        <v>2550.4</v>
      </c>
      <c r="D33" s="13">
        <v>6.5</v>
      </c>
      <c r="E33" s="111">
        <f t="shared" si="0"/>
        <v>49</v>
      </c>
      <c r="F33" s="416">
        <f t="shared" si="1"/>
        <v>16578</v>
      </c>
      <c r="G33" s="458"/>
      <c r="H33" s="303"/>
    </row>
    <row r="34" spans="1:8" x14ac:dyDescent="0.25">
      <c r="A34" s="11" t="s">
        <v>120</v>
      </c>
      <c r="B34" s="9">
        <v>340</v>
      </c>
      <c r="C34" s="111">
        <v>2571.6</v>
      </c>
      <c r="D34" s="13">
        <v>10</v>
      </c>
      <c r="E34" s="111">
        <f t="shared" si="0"/>
        <v>76</v>
      </c>
      <c r="F34" s="416">
        <f t="shared" si="1"/>
        <v>25716</v>
      </c>
      <c r="G34" s="458"/>
      <c r="H34" s="303"/>
    </row>
    <row r="35" spans="1:8" x14ac:dyDescent="0.25">
      <c r="A35" s="11" t="s">
        <v>15</v>
      </c>
      <c r="B35" s="9">
        <v>340</v>
      </c>
      <c r="C35" s="111">
        <v>992.4</v>
      </c>
      <c r="D35" s="13">
        <v>10</v>
      </c>
      <c r="E35" s="111">
        <f t="shared" si="0"/>
        <v>29</v>
      </c>
      <c r="F35" s="416">
        <f t="shared" si="1"/>
        <v>9924</v>
      </c>
      <c r="G35" s="458"/>
      <c r="H35" s="303"/>
    </row>
    <row r="36" spans="1:8" x14ac:dyDescent="0.25">
      <c r="A36" s="11" t="s">
        <v>16</v>
      </c>
      <c r="B36" s="9">
        <v>340</v>
      </c>
      <c r="C36" s="111">
        <v>720.8</v>
      </c>
      <c r="D36" s="13">
        <v>13</v>
      </c>
      <c r="E36" s="111">
        <f t="shared" si="0"/>
        <v>28</v>
      </c>
      <c r="F36" s="416">
        <f t="shared" si="1"/>
        <v>9370</v>
      </c>
      <c r="G36" s="458"/>
      <c r="H36" s="303"/>
    </row>
    <row r="37" spans="1:8" x14ac:dyDescent="0.25">
      <c r="A37" s="11" t="s">
        <v>17</v>
      </c>
      <c r="B37" s="9">
        <v>340</v>
      </c>
      <c r="C37" s="111">
        <v>959</v>
      </c>
      <c r="D37" s="13">
        <v>6</v>
      </c>
      <c r="E37" s="111">
        <f t="shared" si="0"/>
        <v>17</v>
      </c>
      <c r="F37" s="416">
        <f t="shared" si="1"/>
        <v>5754</v>
      </c>
      <c r="G37" s="458"/>
      <c r="H37" s="303"/>
    </row>
    <row r="38" spans="1:8" x14ac:dyDescent="0.25">
      <c r="A38" s="15" t="s">
        <v>6</v>
      </c>
      <c r="B38" s="9"/>
      <c r="C38" s="103">
        <f>SUM(C29:C37)</f>
        <v>14627.999999999998</v>
      </c>
      <c r="D38" s="123">
        <f>F38/C38</f>
        <v>9.0485370522286033</v>
      </c>
      <c r="E38" s="103">
        <f>SUM(E29:E37)</f>
        <v>401</v>
      </c>
      <c r="F38" s="423">
        <f>SUM(F29:F37)</f>
        <v>132362</v>
      </c>
      <c r="G38" s="462"/>
      <c r="H38" s="303"/>
    </row>
    <row r="39" spans="1:8" ht="18" customHeight="1" x14ac:dyDescent="0.25">
      <c r="A39" s="16" t="s">
        <v>187</v>
      </c>
      <c r="B39" s="9"/>
      <c r="C39" s="111"/>
      <c r="D39" s="111"/>
      <c r="E39" s="111"/>
      <c r="F39" s="416"/>
    </row>
    <row r="40" spans="1:8" x14ac:dyDescent="0.25">
      <c r="A40" s="17" t="s">
        <v>141</v>
      </c>
      <c r="B40" s="7"/>
      <c r="C40" s="111">
        <f>C41+C42+C43+C44</f>
        <v>41045</v>
      </c>
      <c r="D40" s="111"/>
      <c r="E40" s="111"/>
      <c r="F40" s="416"/>
    </row>
    <row r="41" spans="1:8" x14ac:dyDescent="0.25">
      <c r="A41" s="17" t="s">
        <v>180</v>
      </c>
      <c r="B41" s="7"/>
      <c r="C41" s="111"/>
      <c r="D41" s="111"/>
      <c r="E41" s="111"/>
      <c r="F41" s="416"/>
    </row>
    <row r="42" spans="1:8" ht="30" x14ac:dyDescent="0.25">
      <c r="A42" s="17" t="s">
        <v>216</v>
      </c>
      <c r="B42" s="7"/>
      <c r="C42" s="138">
        <v>21800</v>
      </c>
      <c r="D42" s="111"/>
      <c r="E42" s="111"/>
      <c r="F42" s="416"/>
    </row>
    <row r="43" spans="1:8" ht="30" x14ac:dyDescent="0.25">
      <c r="A43" s="17" t="s">
        <v>217</v>
      </c>
      <c r="B43" s="7"/>
      <c r="C43" s="138"/>
      <c r="D43" s="111"/>
      <c r="E43" s="111"/>
      <c r="F43" s="416"/>
    </row>
    <row r="44" spans="1:8" x14ac:dyDescent="0.25">
      <c r="A44" s="17" t="s">
        <v>218</v>
      </c>
      <c r="B44" s="7"/>
      <c r="C44" s="138">
        <v>19245</v>
      </c>
      <c r="D44" s="111"/>
      <c r="E44" s="111"/>
      <c r="F44" s="416"/>
      <c r="G44" s="303"/>
    </row>
    <row r="45" spans="1:8" x14ac:dyDescent="0.25">
      <c r="A45" s="25" t="s">
        <v>139</v>
      </c>
      <c r="B45" s="7"/>
      <c r="C45" s="138">
        <v>68996</v>
      </c>
      <c r="D45" s="111"/>
      <c r="E45" s="111"/>
      <c r="F45" s="416"/>
    </row>
    <row r="46" spans="1:8" x14ac:dyDescent="0.25">
      <c r="A46" s="191" t="s">
        <v>179</v>
      </c>
      <c r="B46" s="7"/>
      <c r="C46" s="111"/>
      <c r="D46" s="111"/>
      <c r="E46" s="111"/>
      <c r="F46" s="416"/>
    </row>
    <row r="47" spans="1:8" x14ac:dyDescent="0.25">
      <c r="A47" s="18" t="s">
        <v>158</v>
      </c>
      <c r="B47" s="249"/>
      <c r="C47" s="103">
        <f>C40+ROUND(C45*3.2,0)</f>
        <v>261832</v>
      </c>
      <c r="D47" s="111"/>
      <c r="E47" s="111"/>
      <c r="F47" s="416"/>
      <c r="H47" s="303"/>
    </row>
    <row r="48" spans="1:8" x14ac:dyDescent="0.25">
      <c r="A48" s="16" t="s">
        <v>186</v>
      </c>
      <c r="B48" s="7"/>
      <c r="C48" s="111"/>
      <c r="D48" s="111"/>
      <c r="E48" s="111"/>
      <c r="F48" s="416"/>
    </row>
    <row r="49" spans="1:8" x14ac:dyDescent="0.25">
      <c r="A49" s="17" t="s">
        <v>141</v>
      </c>
      <c r="B49" s="7"/>
      <c r="C49" s="111">
        <f>C50+C51+C58+C66+C67+C68+C69+C70</f>
        <v>19527</v>
      </c>
      <c r="D49" s="111"/>
      <c r="E49" s="111"/>
      <c r="F49" s="416"/>
    </row>
    <row r="50" spans="1:8" x14ac:dyDescent="0.25">
      <c r="A50" s="17" t="s">
        <v>180</v>
      </c>
      <c r="B50" s="7"/>
      <c r="C50" s="111"/>
      <c r="D50" s="111"/>
      <c r="E50" s="111"/>
      <c r="F50" s="416"/>
    </row>
    <row r="51" spans="1:8" ht="30" x14ac:dyDescent="0.25">
      <c r="A51" s="17" t="s">
        <v>181</v>
      </c>
      <c r="B51" s="7"/>
      <c r="C51" s="133">
        <f>C52+C53+C54+C56</f>
        <v>17727</v>
      </c>
      <c r="D51" s="111"/>
      <c r="E51" s="111"/>
      <c r="F51" s="416"/>
    </row>
    <row r="52" spans="1:8" ht="30" x14ac:dyDescent="0.25">
      <c r="A52" s="17" t="s">
        <v>182</v>
      </c>
      <c r="B52" s="7"/>
      <c r="C52" s="133">
        <v>13636</v>
      </c>
      <c r="D52" s="111"/>
      <c r="E52" s="111"/>
      <c r="F52" s="416"/>
      <c r="H52" s="303"/>
    </row>
    <row r="53" spans="1:8" ht="30" x14ac:dyDescent="0.25">
      <c r="A53" s="17" t="s">
        <v>183</v>
      </c>
      <c r="B53" s="7"/>
      <c r="C53" s="133">
        <v>4091</v>
      </c>
      <c r="D53" s="111"/>
      <c r="E53" s="111"/>
      <c r="F53" s="416"/>
      <c r="H53" s="303"/>
    </row>
    <row r="54" spans="1:8" ht="45" x14ac:dyDescent="0.25">
      <c r="A54" s="17" t="s">
        <v>250</v>
      </c>
      <c r="B54" s="7"/>
      <c r="C54" s="133"/>
      <c r="D54" s="111"/>
      <c r="E54" s="111"/>
      <c r="F54" s="416"/>
    </row>
    <row r="55" spans="1:8" x14ac:dyDescent="0.25">
      <c r="A55" s="220" t="s">
        <v>251</v>
      </c>
      <c r="B55" s="7"/>
      <c r="C55" s="133"/>
      <c r="D55" s="111"/>
      <c r="E55" s="111"/>
      <c r="F55" s="416"/>
    </row>
    <row r="56" spans="1:8" ht="30" customHeight="1" x14ac:dyDescent="0.25">
      <c r="A56" s="17" t="s">
        <v>252</v>
      </c>
      <c r="B56" s="7"/>
      <c r="C56" s="133"/>
      <c r="D56" s="111"/>
      <c r="E56" s="111"/>
      <c r="F56" s="416"/>
    </row>
    <row r="57" spans="1:8" x14ac:dyDescent="0.25">
      <c r="A57" s="220" t="s">
        <v>251</v>
      </c>
      <c r="B57" s="7"/>
      <c r="C57" s="133"/>
      <c r="D57" s="111"/>
      <c r="E57" s="111"/>
      <c r="F57" s="416"/>
    </row>
    <row r="58" spans="1:8" ht="45" customHeight="1" x14ac:dyDescent="0.25">
      <c r="A58" s="17" t="s">
        <v>219</v>
      </c>
      <c r="B58" s="7"/>
      <c r="C58" s="133">
        <f>C59+C60+C62+C64</f>
        <v>800</v>
      </c>
      <c r="D58" s="111"/>
      <c r="E58" s="111"/>
      <c r="F58" s="416"/>
    </row>
    <row r="59" spans="1:8" ht="30" x14ac:dyDescent="0.25">
      <c r="A59" s="17" t="s">
        <v>220</v>
      </c>
      <c r="B59" s="7"/>
      <c r="C59" s="111">
        <v>800</v>
      </c>
      <c r="D59" s="111"/>
      <c r="E59" s="111"/>
      <c r="F59" s="416"/>
    </row>
    <row r="60" spans="1:8" ht="60" x14ac:dyDescent="0.25">
      <c r="A60" s="17" t="s">
        <v>253</v>
      </c>
      <c r="B60" s="7"/>
      <c r="C60" s="133"/>
      <c r="D60" s="111"/>
      <c r="E60" s="111"/>
      <c r="F60" s="416"/>
    </row>
    <row r="61" spans="1:8" x14ac:dyDescent="0.25">
      <c r="A61" s="220" t="s">
        <v>251</v>
      </c>
      <c r="B61" s="7"/>
      <c r="C61" s="133"/>
      <c r="D61" s="111"/>
      <c r="E61" s="111"/>
      <c r="F61" s="416"/>
    </row>
    <row r="62" spans="1:8" ht="45" x14ac:dyDescent="0.25">
      <c r="A62" s="17" t="s">
        <v>254</v>
      </c>
      <c r="B62" s="7"/>
      <c r="C62" s="133"/>
      <c r="D62" s="111"/>
      <c r="E62" s="111"/>
      <c r="F62" s="416"/>
    </row>
    <row r="63" spans="1:8" x14ac:dyDescent="0.25">
      <c r="A63" s="220" t="s">
        <v>251</v>
      </c>
      <c r="B63" s="7"/>
      <c r="C63" s="133"/>
      <c r="D63" s="111"/>
      <c r="E63" s="111"/>
      <c r="F63" s="416"/>
    </row>
    <row r="64" spans="1:8" ht="30" x14ac:dyDescent="0.25">
      <c r="A64" s="17" t="s">
        <v>221</v>
      </c>
      <c r="B64" s="7"/>
      <c r="C64" s="133"/>
      <c r="D64" s="111"/>
      <c r="E64" s="111"/>
      <c r="F64" s="416"/>
    </row>
    <row r="65" spans="1:6" x14ac:dyDescent="0.25">
      <c r="A65" s="220" t="s">
        <v>251</v>
      </c>
      <c r="B65" s="7"/>
      <c r="C65" s="133"/>
      <c r="D65" s="111"/>
      <c r="E65" s="111"/>
      <c r="F65" s="416"/>
    </row>
    <row r="66" spans="1:6" ht="45" x14ac:dyDescent="0.25">
      <c r="A66" s="17" t="s">
        <v>222</v>
      </c>
      <c r="B66" s="7"/>
      <c r="C66" s="133"/>
      <c r="D66" s="111"/>
      <c r="E66" s="111"/>
      <c r="F66" s="416"/>
    </row>
    <row r="67" spans="1:6" ht="30" x14ac:dyDescent="0.25">
      <c r="A67" s="17" t="s">
        <v>223</v>
      </c>
      <c r="B67" s="7"/>
      <c r="C67" s="133"/>
      <c r="D67" s="111"/>
      <c r="E67" s="111"/>
      <c r="F67" s="416"/>
    </row>
    <row r="68" spans="1:6" ht="30" x14ac:dyDescent="0.25">
      <c r="A68" s="17" t="s">
        <v>224</v>
      </c>
      <c r="B68" s="7"/>
      <c r="C68" s="133"/>
      <c r="D68" s="111"/>
      <c r="E68" s="111"/>
      <c r="F68" s="416"/>
    </row>
    <row r="69" spans="1:6" x14ac:dyDescent="0.25">
      <c r="A69" s="17" t="s">
        <v>225</v>
      </c>
      <c r="B69" s="7"/>
      <c r="C69" s="111">
        <v>1000</v>
      </c>
      <c r="D69" s="111"/>
      <c r="E69" s="111"/>
      <c r="F69" s="416"/>
    </row>
    <row r="70" spans="1:6" x14ac:dyDescent="0.25">
      <c r="A70" s="17" t="s">
        <v>259</v>
      </c>
      <c r="B70" s="7"/>
      <c r="C70" s="111"/>
      <c r="D70" s="111"/>
      <c r="E70" s="111"/>
      <c r="F70" s="416"/>
    </row>
    <row r="71" spans="1:6" x14ac:dyDescent="0.25">
      <c r="A71" s="191" t="s">
        <v>270</v>
      </c>
      <c r="B71" s="7"/>
      <c r="C71" s="111"/>
      <c r="D71" s="111"/>
      <c r="E71" s="111"/>
      <c r="F71" s="416"/>
    </row>
    <row r="72" spans="1:6" x14ac:dyDescent="0.25">
      <c r="A72" s="25" t="s">
        <v>139</v>
      </c>
      <c r="B72" s="7"/>
      <c r="C72" s="111"/>
      <c r="D72" s="111"/>
      <c r="E72" s="111"/>
      <c r="F72" s="416"/>
    </row>
    <row r="73" spans="1:6" x14ac:dyDescent="0.25">
      <c r="A73" s="191" t="s">
        <v>179</v>
      </c>
      <c r="B73" s="7"/>
      <c r="C73" s="111"/>
      <c r="D73" s="111"/>
      <c r="E73" s="111"/>
      <c r="F73" s="416"/>
    </row>
    <row r="74" spans="1:6" ht="30" x14ac:dyDescent="0.25">
      <c r="A74" s="25" t="s">
        <v>140</v>
      </c>
      <c r="B74" s="7"/>
      <c r="C74" s="111">
        <v>26133</v>
      </c>
      <c r="D74" s="111"/>
      <c r="E74" s="111"/>
      <c r="F74" s="416"/>
    </row>
    <row r="75" spans="1:6" x14ac:dyDescent="0.25">
      <c r="A75" s="192" t="s">
        <v>197</v>
      </c>
      <c r="B75" s="7"/>
      <c r="C75" s="111">
        <v>11430</v>
      </c>
      <c r="D75" s="111"/>
      <c r="E75" s="111"/>
      <c r="F75" s="416"/>
    </row>
    <row r="76" spans="1:6" x14ac:dyDescent="0.25">
      <c r="A76" s="232" t="s">
        <v>256</v>
      </c>
      <c r="B76" s="7"/>
      <c r="C76" s="111">
        <v>6650</v>
      </c>
      <c r="D76" s="111"/>
      <c r="E76" s="111"/>
      <c r="F76" s="416"/>
    </row>
    <row r="77" spans="1:6" ht="19.5" customHeight="1" x14ac:dyDescent="0.25">
      <c r="A77" s="15" t="s">
        <v>185</v>
      </c>
      <c r="B77" s="7"/>
      <c r="C77" s="103">
        <f>C49+ROUND(C72*3.2,0)+C74</f>
        <v>45660</v>
      </c>
      <c r="D77" s="111"/>
      <c r="E77" s="111"/>
      <c r="F77" s="416"/>
    </row>
    <row r="78" spans="1:6" ht="17.25" customHeight="1" x14ac:dyDescent="0.25">
      <c r="A78" s="193" t="s">
        <v>184</v>
      </c>
      <c r="B78" s="249"/>
      <c r="C78" s="103">
        <f>C47+C77</f>
        <v>307492</v>
      </c>
      <c r="D78" s="111"/>
      <c r="E78" s="111"/>
      <c r="F78" s="416"/>
    </row>
    <row r="79" spans="1:6" x14ac:dyDescent="0.25">
      <c r="A79" s="173" t="s">
        <v>142</v>
      </c>
      <c r="B79" s="249"/>
      <c r="C79" s="103"/>
      <c r="D79" s="111"/>
      <c r="E79" s="111"/>
      <c r="F79" s="416"/>
    </row>
    <row r="80" spans="1:6" x14ac:dyDescent="0.25">
      <c r="A80" s="17" t="s">
        <v>21</v>
      </c>
      <c r="B80" s="249"/>
      <c r="C80" s="111">
        <v>1100</v>
      </c>
      <c r="D80" s="111"/>
      <c r="E80" s="111"/>
      <c r="F80" s="416"/>
    </row>
    <row r="81" spans="1:6" ht="30" x14ac:dyDescent="0.25">
      <c r="A81" s="27" t="s">
        <v>22</v>
      </c>
      <c r="B81" s="249"/>
      <c r="C81" s="111">
        <v>500</v>
      </c>
      <c r="D81" s="111"/>
      <c r="E81" s="111"/>
      <c r="F81" s="416"/>
    </row>
    <row r="82" spans="1:6" x14ac:dyDescent="0.25">
      <c r="A82" s="27" t="s">
        <v>39</v>
      </c>
      <c r="B82" s="249"/>
      <c r="C82" s="111">
        <f>600</f>
        <v>600</v>
      </c>
      <c r="D82" s="111"/>
      <c r="E82" s="111"/>
      <c r="F82" s="416"/>
    </row>
    <row r="83" spans="1:6" x14ac:dyDescent="0.25">
      <c r="A83" s="97" t="s">
        <v>8</v>
      </c>
      <c r="B83" s="9"/>
      <c r="C83" s="111"/>
      <c r="D83" s="111"/>
      <c r="E83" s="111"/>
      <c r="F83" s="416"/>
    </row>
    <row r="84" spans="1:6" x14ac:dyDescent="0.25">
      <c r="A84" s="21" t="s">
        <v>164</v>
      </c>
      <c r="B84" s="9"/>
      <c r="C84" s="111"/>
      <c r="D84" s="111"/>
      <c r="E84" s="111"/>
      <c r="F84" s="416"/>
    </row>
    <row r="85" spans="1:6" x14ac:dyDescent="0.25">
      <c r="A85" s="11" t="s">
        <v>16</v>
      </c>
      <c r="B85" s="9">
        <v>300</v>
      </c>
      <c r="C85" s="6">
        <v>31</v>
      </c>
      <c r="D85" s="13">
        <v>9.8000000000000007</v>
      </c>
      <c r="E85" s="111">
        <f t="shared" ref="E85:E90" si="2">ROUND(F85/B85,0)</f>
        <v>1</v>
      </c>
      <c r="F85" s="416">
        <f t="shared" ref="F85:F90" si="3">ROUND(C85*D85,0)</f>
        <v>304</v>
      </c>
    </row>
    <row r="86" spans="1:6" x14ac:dyDescent="0.25">
      <c r="A86" s="11" t="s">
        <v>14</v>
      </c>
      <c r="B86" s="9">
        <v>300</v>
      </c>
      <c r="C86" s="6">
        <v>70</v>
      </c>
      <c r="D86" s="13">
        <v>8.3000000000000007</v>
      </c>
      <c r="E86" s="111">
        <f t="shared" si="2"/>
        <v>2</v>
      </c>
      <c r="F86" s="416">
        <f t="shared" si="3"/>
        <v>581</v>
      </c>
    </row>
    <row r="87" spans="1:6" x14ac:dyDescent="0.25">
      <c r="A87" s="11" t="s">
        <v>120</v>
      </c>
      <c r="B87" s="9">
        <v>300</v>
      </c>
      <c r="C87" s="6">
        <v>136</v>
      </c>
      <c r="D87" s="13">
        <v>8</v>
      </c>
      <c r="E87" s="111">
        <f t="shared" si="2"/>
        <v>4</v>
      </c>
      <c r="F87" s="416">
        <f t="shared" si="3"/>
        <v>1088</v>
      </c>
    </row>
    <row r="88" spans="1:6" x14ac:dyDescent="0.25">
      <c r="A88" s="11" t="s">
        <v>15</v>
      </c>
      <c r="B88" s="9">
        <v>300</v>
      </c>
      <c r="C88" s="6">
        <v>74</v>
      </c>
      <c r="D88" s="13">
        <v>9.1</v>
      </c>
      <c r="E88" s="111">
        <f t="shared" si="2"/>
        <v>2</v>
      </c>
      <c r="F88" s="416">
        <f t="shared" si="3"/>
        <v>673</v>
      </c>
    </row>
    <row r="89" spans="1:6" x14ac:dyDescent="0.25">
      <c r="A89" s="11" t="s">
        <v>13</v>
      </c>
      <c r="B89" s="9">
        <v>300</v>
      </c>
      <c r="C89" s="9">
        <v>57</v>
      </c>
      <c r="D89" s="13">
        <v>10.4</v>
      </c>
      <c r="E89" s="111">
        <f t="shared" si="2"/>
        <v>2</v>
      </c>
      <c r="F89" s="416">
        <f t="shared" si="3"/>
        <v>593</v>
      </c>
    </row>
    <row r="90" spans="1:6" x14ac:dyDescent="0.25">
      <c r="A90" s="11" t="s">
        <v>24</v>
      </c>
      <c r="B90" s="9">
        <v>300</v>
      </c>
      <c r="C90" s="9">
        <v>36</v>
      </c>
      <c r="D90" s="13">
        <v>8.1999999999999993</v>
      </c>
      <c r="E90" s="111">
        <f t="shared" si="2"/>
        <v>1</v>
      </c>
      <c r="F90" s="416">
        <f t="shared" si="3"/>
        <v>295</v>
      </c>
    </row>
    <row r="91" spans="1:6" x14ac:dyDescent="0.25">
      <c r="A91" s="22" t="s">
        <v>10</v>
      </c>
      <c r="B91" s="12"/>
      <c r="C91" s="103">
        <f>SUM(C85:C90)</f>
        <v>404</v>
      </c>
      <c r="D91" s="123">
        <f>F91/C91</f>
        <v>8.7475247524752469</v>
      </c>
      <c r="E91" s="103">
        <f>SUM(E85:E90)</f>
        <v>12</v>
      </c>
      <c r="F91" s="417">
        <f>SUM(F85:F90)</f>
        <v>3534</v>
      </c>
    </row>
    <row r="92" spans="1:6" x14ac:dyDescent="0.25">
      <c r="A92" s="97" t="s">
        <v>23</v>
      </c>
      <c r="B92" s="12"/>
      <c r="C92" s="103"/>
      <c r="D92" s="123"/>
      <c r="E92" s="103"/>
      <c r="F92" s="417"/>
    </row>
    <row r="93" spans="1:6" x14ac:dyDescent="0.25">
      <c r="A93" s="155" t="s">
        <v>165</v>
      </c>
      <c r="B93" s="9">
        <v>240</v>
      </c>
      <c r="C93" s="9">
        <v>1740</v>
      </c>
      <c r="D93" s="13">
        <v>8</v>
      </c>
      <c r="E93" s="111">
        <f>ROUND(F93/B93,0)</f>
        <v>58</v>
      </c>
      <c r="F93" s="416">
        <f>ROUND(C93*D93,0)</f>
        <v>13920</v>
      </c>
    </row>
    <row r="94" spans="1:6" ht="19.5" customHeight="1" x14ac:dyDescent="0.25">
      <c r="A94" s="23" t="s">
        <v>137</v>
      </c>
      <c r="B94" s="386"/>
      <c r="C94" s="103">
        <f>C91+C93</f>
        <v>2144</v>
      </c>
      <c r="D94" s="123">
        <f>F94/C94</f>
        <v>8.1408582089552244</v>
      </c>
      <c r="E94" s="103">
        <f>E91+E93</f>
        <v>70</v>
      </c>
      <c r="F94" s="417">
        <f>F91+F93</f>
        <v>17454</v>
      </c>
    </row>
    <row r="95" spans="1:6" ht="15.75" thickBot="1" x14ac:dyDescent="0.3">
      <c r="A95" s="115" t="s">
        <v>11</v>
      </c>
      <c r="B95" s="119"/>
      <c r="C95" s="387"/>
      <c r="D95" s="387"/>
      <c r="E95" s="387"/>
      <c r="F95" s="424"/>
    </row>
    <row r="96" spans="1:6" hidden="1" x14ac:dyDescent="0.25">
      <c r="A96" s="30"/>
      <c r="B96" s="388"/>
      <c r="C96" s="111"/>
      <c r="D96" s="111"/>
      <c r="E96" s="111"/>
      <c r="F96" s="416"/>
    </row>
    <row r="97" spans="1:6" s="5" customFormat="1" hidden="1" x14ac:dyDescent="0.25">
      <c r="A97" s="389" t="s">
        <v>116</v>
      </c>
      <c r="B97" s="12"/>
      <c r="C97" s="111"/>
      <c r="D97" s="111"/>
      <c r="E97" s="111"/>
      <c r="F97" s="416"/>
    </row>
    <row r="98" spans="1:6" s="5" customFormat="1" hidden="1" x14ac:dyDescent="0.25">
      <c r="A98" s="10" t="s">
        <v>5</v>
      </c>
      <c r="B98" s="12"/>
      <c r="C98" s="111"/>
      <c r="D98" s="111"/>
      <c r="E98" s="111"/>
      <c r="F98" s="416"/>
    </row>
    <row r="99" spans="1:6" s="5" customFormat="1" hidden="1" x14ac:dyDescent="0.25">
      <c r="A99" s="11" t="s">
        <v>24</v>
      </c>
      <c r="B99" s="29">
        <v>340</v>
      </c>
      <c r="C99" s="111">
        <v>1500</v>
      </c>
      <c r="D99" s="13">
        <v>11.7</v>
      </c>
      <c r="E99" s="111">
        <f t="shared" ref="E99:E106" si="4">ROUND(F99/B99,0)</f>
        <v>52</v>
      </c>
      <c r="F99" s="416">
        <f t="shared" ref="F99:F106" si="5">ROUND(C99*D99,0)</f>
        <v>17550</v>
      </c>
    </row>
    <row r="100" spans="1:6" s="5" customFormat="1" hidden="1" x14ac:dyDescent="0.25">
      <c r="A100" s="14" t="s">
        <v>25</v>
      </c>
      <c r="B100" s="29">
        <v>340</v>
      </c>
      <c r="C100" s="111">
        <v>1450</v>
      </c>
      <c r="D100" s="13">
        <v>11</v>
      </c>
      <c r="E100" s="111">
        <f t="shared" si="4"/>
        <v>47</v>
      </c>
      <c r="F100" s="416">
        <f t="shared" si="5"/>
        <v>15950</v>
      </c>
    </row>
    <row r="101" spans="1:6" s="5" customFormat="1" hidden="1" x14ac:dyDescent="0.25">
      <c r="A101" s="14" t="s">
        <v>13</v>
      </c>
      <c r="B101" s="29">
        <v>340</v>
      </c>
      <c r="C101" s="111">
        <v>1810</v>
      </c>
      <c r="D101" s="13">
        <v>8.6999999999999993</v>
      </c>
      <c r="E101" s="111">
        <f t="shared" si="4"/>
        <v>46</v>
      </c>
      <c r="F101" s="416">
        <f t="shared" si="5"/>
        <v>15747</v>
      </c>
    </row>
    <row r="102" spans="1:6" s="5" customFormat="1" hidden="1" x14ac:dyDescent="0.25">
      <c r="A102" s="14" t="s">
        <v>26</v>
      </c>
      <c r="B102" s="29">
        <v>340</v>
      </c>
      <c r="C102" s="111">
        <v>1110</v>
      </c>
      <c r="D102" s="13">
        <v>10.3</v>
      </c>
      <c r="E102" s="111">
        <f t="shared" si="4"/>
        <v>34</v>
      </c>
      <c r="F102" s="416">
        <f t="shared" si="5"/>
        <v>11433</v>
      </c>
    </row>
    <row r="103" spans="1:6" s="5" customFormat="1" hidden="1" x14ac:dyDescent="0.25">
      <c r="A103" s="11" t="s">
        <v>27</v>
      </c>
      <c r="B103" s="9">
        <v>340</v>
      </c>
      <c r="C103" s="111">
        <v>2400</v>
      </c>
      <c r="D103" s="13">
        <v>6</v>
      </c>
      <c r="E103" s="111">
        <f t="shared" si="4"/>
        <v>42</v>
      </c>
      <c r="F103" s="416">
        <f t="shared" si="5"/>
        <v>14400</v>
      </c>
    </row>
    <row r="104" spans="1:6" hidden="1" x14ac:dyDescent="0.25">
      <c r="A104" s="27" t="s">
        <v>58</v>
      </c>
      <c r="B104" s="9">
        <v>280</v>
      </c>
      <c r="C104" s="111">
        <v>1850</v>
      </c>
      <c r="D104" s="13">
        <v>5.7</v>
      </c>
      <c r="E104" s="111">
        <f t="shared" si="4"/>
        <v>38</v>
      </c>
      <c r="F104" s="416">
        <f t="shared" si="5"/>
        <v>10545</v>
      </c>
    </row>
    <row r="105" spans="1:6" hidden="1" x14ac:dyDescent="0.25">
      <c r="A105" s="11" t="s">
        <v>28</v>
      </c>
      <c r="B105" s="9">
        <v>300</v>
      </c>
      <c r="C105" s="111">
        <v>400</v>
      </c>
      <c r="D105" s="13">
        <v>7.5</v>
      </c>
      <c r="E105" s="111">
        <f>ROUND(F105/B105,0)</f>
        <v>10</v>
      </c>
      <c r="F105" s="416">
        <f>ROUND(C105*D105,0)</f>
        <v>3000</v>
      </c>
    </row>
    <row r="106" spans="1:6" hidden="1" x14ac:dyDescent="0.25">
      <c r="A106" s="11" t="s">
        <v>242</v>
      </c>
      <c r="B106" s="9">
        <v>300</v>
      </c>
      <c r="C106" s="111">
        <v>200</v>
      </c>
      <c r="D106" s="13">
        <v>7.5</v>
      </c>
      <c r="E106" s="111">
        <f t="shared" si="4"/>
        <v>5</v>
      </c>
      <c r="F106" s="416">
        <f t="shared" si="5"/>
        <v>1500</v>
      </c>
    </row>
    <row r="107" spans="1:6" hidden="1" x14ac:dyDescent="0.25">
      <c r="A107" s="15" t="s">
        <v>6</v>
      </c>
      <c r="B107" s="9"/>
      <c r="C107" s="103">
        <f>SUM(C99:C106)</f>
        <v>10720</v>
      </c>
      <c r="D107" s="123">
        <f>F107/C107</f>
        <v>8.4071828358208958</v>
      </c>
      <c r="E107" s="103">
        <f>SUM(E99:E106)</f>
        <v>274</v>
      </c>
      <c r="F107" s="417">
        <f>SUM(F99:F106)</f>
        <v>90125</v>
      </c>
    </row>
    <row r="108" spans="1:6" hidden="1" x14ac:dyDescent="0.25">
      <c r="A108" s="16" t="s">
        <v>7</v>
      </c>
      <c r="B108" s="376"/>
      <c r="C108" s="377"/>
      <c r="D108" s="111"/>
      <c r="E108" s="111"/>
      <c r="F108" s="416"/>
    </row>
    <row r="109" spans="1:6" ht="30" hidden="1" x14ac:dyDescent="0.25">
      <c r="A109" s="25" t="s">
        <v>272</v>
      </c>
      <c r="B109" s="376"/>
      <c r="C109" s="379">
        <v>3500</v>
      </c>
      <c r="D109" s="111"/>
      <c r="E109" s="111"/>
      <c r="F109" s="416"/>
    </row>
    <row r="110" spans="1:6" hidden="1" x14ac:dyDescent="0.25">
      <c r="A110" s="192" t="s">
        <v>197</v>
      </c>
      <c r="B110" s="376"/>
      <c r="C110" s="379"/>
      <c r="D110" s="111"/>
      <c r="E110" s="111"/>
      <c r="F110" s="416"/>
    </row>
    <row r="111" spans="1:6" hidden="1" x14ac:dyDescent="0.25">
      <c r="A111" s="232" t="s">
        <v>256</v>
      </c>
      <c r="B111" s="376"/>
      <c r="C111" s="379">
        <v>3500</v>
      </c>
      <c r="D111" s="111"/>
      <c r="E111" s="111"/>
      <c r="F111" s="416"/>
    </row>
    <row r="112" spans="1:6" hidden="1" x14ac:dyDescent="0.25">
      <c r="A112" s="15" t="s">
        <v>185</v>
      </c>
      <c r="B112" s="376"/>
      <c r="C112" s="380">
        <f>C109</f>
        <v>3500</v>
      </c>
      <c r="D112" s="111"/>
      <c r="E112" s="111"/>
      <c r="F112" s="416"/>
    </row>
    <row r="113" spans="1:6" hidden="1" x14ac:dyDescent="0.25">
      <c r="A113" s="173" t="s">
        <v>142</v>
      </c>
      <c r="B113" s="9"/>
      <c r="C113" s="111"/>
      <c r="D113" s="111"/>
      <c r="E113" s="111"/>
      <c r="F113" s="416"/>
    </row>
    <row r="114" spans="1:6" hidden="1" x14ac:dyDescent="0.25">
      <c r="A114" s="27" t="s">
        <v>21</v>
      </c>
      <c r="B114" s="9"/>
      <c r="C114" s="111">
        <v>2400</v>
      </c>
      <c r="D114" s="103"/>
      <c r="E114" s="111"/>
      <c r="F114" s="416"/>
    </row>
    <row r="115" spans="1:6" ht="30" hidden="1" x14ac:dyDescent="0.25">
      <c r="A115" s="27" t="s">
        <v>22</v>
      </c>
      <c r="B115" s="9"/>
      <c r="C115" s="111">
        <v>100</v>
      </c>
      <c r="D115" s="111"/>
      <c r="E115" s="111"/>
      <c r="F115" s="416"/>
    </row>
    <row r="116" spans="1:6" ht="19.5" hidden="1" customHeight="1" x14ac:dyDescent="0.25">
      <c r="A116" s="97" t="s">
        <v>8</v>
      </c>
      <c r="B116" s="9"/>
      <c r="C116" s="111"/>
      <c r="D116" s="13"/>
      <c r="E116" s="111"/>
      <c r="F116" s="416"/>
    </row>
    <row r="117" spans="1:6" hidden="1" x14ac:dyDescent="0.25">
      <c r="A117" s="21" t="s">
        <v>164</v>
      </c>
      <c r="B117" s="9"/>
      <c r="C117" s="111"/>
      <c r="D117" s="13"/>
      <c r="E117" s="111"/>
      <c r="F117" s="416"/>
    </row>
    <row r="118" spans="1:6" hidden="1" x14ac:dyDescent="0.25">
      <c r="A118" s="11" t="s">
        <v>24</v>
      </c>
      <c r="B118" s="9">
        <v>300</v>
      </c>
      <c r="C118" s="6">
        <v>90</v>
      </c>
      <c r="D118" s="13">
        <v>9</v>
      </c>
      <c r="E118" s="111">
        <f>ROUND(F118/B118,0)</f>
        <v>3</v>
      </c>
      <c r="F118" s="416">
        <f>ROUND(C118*D118,0)</f>
        <v>810</v>
      </c>
    </row>
    <row r="119" spans="1:6" hidden="1" x14ac:dyDescent="0.25">
      <c r="A119" s="11" t="s">
        <v>27</v>
      </c>
      <c r="B119" s="9">
        <v>300</v>
      </c>
      <c r="C119" s="6">
        <v>1380</v>
      </c>
      <c r="D119" s="13">
        <v>4</v>
      </c>
      <c r="E119" s="111">
        <f>ROUND(F119/B119,0)</f>
        <v>18</v>
      </c>
      <c r="F119" s="416">
        <f>ROUND(C119*D119,0)</f>
        <v>5520</v>
      </c>
    </row>
    <row r="120" spans="1:6" hidden="1" x14ac:dyDescent="0.25">
      <c r="A120" s="199" t="s">
        <v>10</v>
      </c>
      <c r="B120" s="199"/>
      <c r="C120" s="121">
        <f>C118+C119</f>
        <v>1470</v>
      </c>
      <c r="D120" s="304">
        <f>F120/C120</f>
        <v>4.3061224489795915</v>
      </c>
      <c r="E120" s="121">
        <f>E118+E119</f>
        <v>21</v>
      </c>
      <c r="F120" s="425">
        <f>F118+F119</f>
        <v>6330</v>
      </c>
    </row>
    <row r="121" spans="1:6" ht="16.5" hidden="1" customHeight="1" x14ac:dyDescent="0.25">
      <c r="A121" s="23" t="s">
        <v>137</v>
      </c>
      <c r="B121" s="386"/>
      <c r="C121" s="103">
        <f>C120</f>
        <v>1470</v>
      </c>
      <c r="D121" s="8">
        <f>D120</f>
        <v>4.3061224489795915</v>
      </c>
      <c r="E121" s="103">
        <f>E120</f>
        <v>21</v>
      </c>
      <c r="F121" s="417">
        <f>F120</f>
        <v>6330</v>
      </c>
    </row>
    <row r="122" spans="1:6" s="5" customFormat="1" ht="14.25" hidden="1" x14ac:dyDescent="0.2">
      <c r="A122" s="390" t="s">
        <v>11</v>
      </c>
      <c r="B122" s="391"/>
      <c r="C122" s="391"/>
      <c r="D122" s="391"/>
      <c r="E122" s="391"/>
      <c r="F122" s="426"/>
    </row>
    <row r="123" spans="1:6" ht="24.75" hidden="1" customHeight="1" x14ac:dyDescent="0.25">
      <c r="A123" s="392" t="s">
        <v>109</v>
      </c>
      <c r="B123" s="306"/>
      <c r="C123" s="144"/>
      <c r="D123" s="144"/>
      <c r="E123" s="144"/>
      <c r="F123" s="422"/>
    </row>
    <row r="124" spans="1:6" hidden="1" x14ac:dyDescent="0.25">
      <c r="A124" s="10" t="s">
        <v>5</v>
      </c>
      <c r="B124" s="9"/>
      <c r="C124" s="111"/>
      <c r="D124" s="111"/>
      <c r="E124" s="111"/>
      <c r="F124" s="416"/>
    </row>
    <row r="125" spans="1:6" hidden="1" x14ac:dyDescent="0.25">
      <c r="A125" s="11" t="s">
        <v>16</v>
      </c>
      <c r="B125" s="9">
        <v>320</v>
      </c>
      <c r="C125" s="111">
        <v>860</v>
      </c>
      <c r="D125" s="13">
        <v>12.7</v>
      </c>
      <c r="E125" s="111">
        <f>ROUND(F125/B125,0)</f>
        <v>34</v>
      </c>
      <c r="F125" s="416">
        <f>ROUND(C125*D125,0)</f>
        <v>10922</v>
      </c>
    </row>
    <row r="126" spans="1:6" hidden="1" x14ac:dyDescent="0.25">
      <c r="A126" s="11" t="s">
        <v>29</v>
      </c>
      <c r="B126" s="9">
        <v>320</v>
      </c>
      <c r="C126" s="111">
        <v>262</v>
      </c>
      <c r="D126" s="13">
        <v>10.9</v>
      </c>
      <c r="E126" s="111">
        <f>ROUND(F126/B126,0)</f>
        <v>9</v>
      </c>
      <c r="F126" s="416">
        <f>ROUND(C126*D126,0)</f>
        <v>2856</v>
      </c>
    </row>
    <row r="127" spans="1:6" hidden="1" x14ac:dyDescent="0.25">
      <c r="A127" s="11" t="s">
        <v>30</v>
      </c>
      <c r="B127" s="9">
        <v>320</v>
      </c>
      <c r="C127" s="111">
        <v>620</v>
      </c>
      <c r="D127" s="13">
        <v>11.3</v>
      </c>
      <c r="E127" s="111">
        <f>ROUND(F127/B127,0)</f>
        <v>22</v>
      </c>
      <c r="F127" s="416">
        <f>ROUND(C127*D127,0)</f>
        <v>7006</v>
      </c>
    </row>
    <row r="128" spans="1:6" hidden="1" x14ac:dyDescent="0.25">
      <c r="A128" s="15" t="s">
        <v>6</v>
      </c>
      <c r="B128" s="12">
        <v>320</v>
      </c>
      <c r="C128" s="103">
        <f>C125+C126+C127</f>
        <v>1742</v>
      </c>
      <c r="D128" s="123">
        <f>F128/C128</f>
        <v>11.931113662456946</v>
      </c>
      <c r="E128" s="103">
        <f>E125+E126+E127</f>
        <v>65</v>
      </c>
      <c r="F128" s="417">
        <f>F125+F126+F127</f>
        <v>20784</v>
      </c>
    </row>
    <row r="129" spans="1:9" s="5" customFormat="1" hidden="1" x14ac:dyDescent="0.25">
      <c r="A129" s="16" t="s">
        <v>187</v>
      </c>
      <c r="B129" s="7"/>
      <c r="C129" s="111"/>
      <c r="D129" s="111"/>
      <c r="E129" s="111"/>
      <c r="F129" s="416"/>
    </row>
    <row r="130" spans="1:9" s="5" customFormat="1" hidden="1" x14ac:dyDescent="0.25">
      <c r="A130" s="17" t="s">
        <v>141</v>
      </c>
      <c r="B130" s="7"/>
      <c r="C130" s="111">
        <f>C131+C132+C133+C134</f>
        <v>11975</v>
      </c>
      <c r="D130" s="111"/>
      <c r="E130" s="111"/>
      <c r="F130" s="416"/>
    </row>
    <row r="131" spans="1:9" s="5" customFormat="1" hidden="1" x14ac:dyDescent="0.25">
      <c r="A131" s="17" t="s">
        <v>180</v>
      </c>
      <c r="B131" s="7"/>
      <c r="C131" s="111"/>
      <c r="D131" s="111"/>
      <c r="E131" s="111"/>
      <c r="F131" s="416"/>
    </row>
    <row r="132" spans="1:9" s="5" customFormat="1" ht="30" hidden="1" x14ac:dyDescent="0.25">
      <c r="A132" s="17" t="s">
        <v>216</v>
      </c>
      <c r="B132" s="7"/>
      <c r="C132" s="111">
        <v>1000</v>
      </c>
      <c r="D132" s="111"/>
      <c r="E132" s="111"/>
      <c r="F132" s="416"/>
    </row>
    <row r="133" spans="1:9" s="5" customFormat="1" ht="30" hidden="1" x14ac:dyDescent="0.25">
      <c r="A133" s="17" t="s">
        <v>217</v>
      </c>
      <c r="B133" s="7"/>
      <c r="C133" s="111">
        <v>300</v>
      </c>
      <c r="D133" s="111"/>
      <c r="E133" s="111"/>
      <c r="F133" s="416"/>
    </row>
    <row r="134" spans="1:9" s="5" customFormat="1" hidden="1" x14ac:dyDescent="0.25">
      <c r="A134" s="17" t="s">
        <v>218</v>
      </c>
      <c r="B134" s="7"/>
      <c r="C134" s="111">
        <v>10675</v>
      </c>
      <c r="D134" s="111"/>
      <c r="E134" s="111"/>
      <c r="F134" s="416"/>
      <c r="G134" s="310"/>
      <c r="I134" s="310"/>
    </row>
    <row r="135" spans="1:9" s="5" customFormat="1" hidden="1" x14ac:dyDescent="0.25">
      <c r="A135" s="25" t="s">
        <v>139</v>
      </c>
      <c r="B135" s="7"/>
      <c r="C135" s="111">
        <v>30265</v>
      </c>
      <c r="D135" s="111"/>
      <c r="E135" s="111"/>
      <c r="F135" s="416"/>
    </row>
    <row r="136" spans="1:9" s="5" customFormat="1" hidden="1" x14ac:dyDescent="0.25">
      <c r="A136" s="191" t="s">
        <v>179</v>
      </c>
      <c r="B136" s="7"/>
      <c r="C136" s="111"/>
      <c r="D136" s="111"/>
      <c r="E136" s="111"/>
      <c r="F136" s="416"/>
    </row>
    <row r="137" spans="1:9" s="5" customFormat="1" hidden="1" x14ac:dyDescent="0.25">
      <c r="A137" s="18" t="s">
        <v>158</v>
      </c>
      <c r="B137" s="7"/>
      <c r="C137" s="103">
        <f>C130+ROUND(C135*3.2,0)</f>
        <v>108823</v>
      </c>
      <c r="D137" s="111"/>
      <c r="E137" s="111"/>
      <c r="F137" s="416"/>
      <c r="H137" s="310"/>
    </row>
    <row r="138" spans="1:9" s="5" customFormat="1" hidden="1" x14ac:dyDescent="0.25">
      <c r="A138" s="16" t="s">
        <v>186</v>
      </c>
      <c r="B138" s="7"/>
      <c r="C138" s="111"/>
      <c r="D138" s="111"/>
      <c r="E138" s="111"/>
      <c r="F138" s="416"/>
    </row>
    <row r="139" spans="1:9" s="5" customFormat="1" hidden="1" x14ac:dyDescent="0.25">
      <c r="A139" s="17" t="s">
        <v>141</v>
      </c>
      <c r="B139" s="7"/>
      <c r="C139" s="111">
        <f>C140+C141+C148+C156+C157+C158+C159+C160</f>
        <v>61057</v>
      </c>
      <c r="D139" s="111"/>
      <c r="E139" s="111"/>
      <c r="F139" s="416"/>
    </row>
    <row r="140" spans="1:9" s="5" customFormat="1" hidden="1" x14ac:dyDescent="0.25">
      <c r="A140" s="17" t="s">
        <v>180</v>
      </c>
      <c r="B140" s="7"/>
      <c r="C140" s="111"/>
      <c r="D140" s="111"/>
      <c r="E140" s="111"/>
      <c r="F140" s="416"/>
    </row>
    <row r="141" spans="1:9" s="5" customFormat="1" ht="30" hidden="1" x14ac:dyDescent="0.25">
      <c r="A141" s="17" t="s">
        <v>181</v>
      </c>
      <c r="B141" s="7"/>
      <c r="C141" s="133">
        <f>C142+C143+C144+C146</f>
        <v>1249</v>
      </c>
      <c r="D141" s="111"/>
      <c r="E141" s="111"/>
      <c r="F141" s="416"/>
    </row>
    <row r="142" spans="1:9" s="5" customFormat="1" ht="30" hidden="1" x14ac:dyDescent="0.25">
      <c r="A142" s="17" t="s">
        <v>182</v>
      </c>
      <c r="B142" s="7"/>
      <c r="C142" s="133"/>
      <c r="D142" s="111"/>
      <c r="E142" s="111"/>
      <c r="F142" s="416"/>
    </row>
    <row r="143" spans="1:9" s="5" customFormat="1" ht="30" hidden="1" x14ac:dyDescent="0.25">
      <c r="A143" s="17" t="s">
        <v>183</v>
      </c>
      <c r="B143" s="7"/>
      <c r="C143" s="133"/>
      <c r="D143" s="111"/>
      <c r="E143" s="111"/>
      <c r="F143" s="416"/>
    </row>
    <row r="144" spans="1:9" s="5" customFormat="1" ht="45" hidden="1" x14ac:dyDescent="0.25">
      <c r="A144" s="17" t="s">
        <v>250</v>
      </c>
      <c r="B144" s="7"/>
      <c r="C144" s="133">
        <v>780</v>
      </c>
      <c r="D144" s="111"/>
      <c r="E144" s="111"/>
      <c r="F144" s="416"/>
    </row>
    <row r="145" spans="1:9" s="5" customFormat="1" hidden="1" x14ac:dyDescent="0.25">
      <c r="A145" s="220" t="s">
        <v>251</v>
      </c>
      <c r="B145" s="7"/>
      <c r="C145" s="133">
        <v>90</v>
      </c>
      <c r="D145" s="111"/>
      <c r="E145" s="111"/>
      <c r="F145" s="416"/>
    </row>
    <row r="146" spans="1:9" s="5" customFormat="1" ht="30" hidden="1" x14ac:dyDescent="0.25">
      <c r="A146" s="17" t="s">
        <v>252</v>
      </c>
      <c r="B146" s="7"/>
      <c r="C146" s="133">
        <v>469</v>
      </c>
      <c r="D146" s="111"/>
      <c r="E146" s="111"/>
      <c r="F146" s="416"/>
    </row>
    <row r="147" spans="1:9" s="5" customFormat="1" hidden="1" x14ac:dyDescent="0.25">
      <c r="A147" s="220" t="s">
        <v>251</v>
      </c>
      <c r="B147" s="7"/>
      <c r="C147" s="133">
        <v>55</v>
      </c>
      <c r="D147" s="111"/>
      <c r="E147" s="111"/>
      <c r="F147" s="416"/>
    </row>
    <row r="148" spans="1:9" s="5" customFormat="1" ht="45.75" hidden="1" customHeight="1" x14ac:dyDescent="0.25">
      <c r="A148" s="17" t="s">
        <v>219</v>
      </c>
      <c r="B148" s="7"/>
      <c r="C148" s="133">
        <f>C149+C150+C152+C154</f>
        <v>37726</v>
      </c>
      <c r="D148" s="111"/>
      <c r="E148" s="111"/>
      <c r="F148" s="416"/>
    </row>
    <row r="149" spans="1:9" s="5" customFormat="1" ht="30" hidden="1" x14ac:dyDescent="0.25">
      <c r="A149" s="17" t="s">
        <v>220</v>
      </c>
      <c r="B149" s="7"/>
      <c r="C149" s="133"/>
      <c r="D149" s="111"/>
      <c r="E149" s="111"/>
      <c r="F149" s="416"/>
    </row>
    <row r="150" spans="1:9" s="5" customFormat="1" ht="60" hidden="1" x14ac:dyDescent="0.25">
      <c r="A150" s="17" t="s">
        <v>253</v>
      </c>
      <c r="B150" s="7"/>
      <c r="C150" s="133">
        <v>33831</v>
      </c>
      <c r="D150" s="111"/>
      <c r="E150" s="111"/>
      <c r="F150" s="416"/>
      <c r="H150" s="310"/>
      <c r="I150" s="310"/>
    </row>
    <row r="151" spans="1:9" s="5" customFormat="1" hidden="1" x14ac:dyDescent="0.25">
      <c r="A151" s="220" t="s">
        <v>251</v>
      </c>
      <c r="B151" s="7"/>
      <c r="C151" s="133">
        <v>8600</v>
      </c>
      <c r="D151" s="111"/>
      <c r="E151" s="111"/>
      <c r="F151" s="416"/>
      <c r="H151" s="310"/>
      <c r="I151" s="310"/>
    </row>
    <row r="152" spans="1:9" s="5" customFormat="1" ht="45" hidden="1" x14ac:dyDescent="0.25">
      <c r="A152" s="17" t="s">
        <v>254</v>
      </c>
      <c r="B152" s="7"/>
      <c r="C152" s="133">
        <v>3895</v>
      </c>
      <c r="D152" s="111"/>
      <c r="E152" s="111"/>
      <c r="F152" s="416"/>
    </row>
    <row r="153" spans="1:9" s="5" customFormat="1" hidden="1" x14ac:dyDescent="0.25">
      <c r="A153" s="220" t="s">
        <v>251</v>
      </c>
      <c r="B153" s="7"/>
      <c r="C153" s="133">
        <v>2695</v>
      </c>
      <c r="D153" s="111"/>
      <c r="E153" s="111"/>
      <c r="F153" s="416"/>
    </row>
    <row r="154" spans="1:9" s="5" customFormat="1" ht="30" hidden="1" x14ac:dyDescent="0.25">
      <c r="A154" s="17" t="s">
        <v>221</v>
      </c>
      <c r="B154" s="7"/>
      <c r="C154" s="133"/>
      <c r="D154" s="111"/>
      <c r="E154" s="111"/>
      <c r="F154" s="416"/>
    </row>
    <row r="155" spans="1:9" s="5" customFormat="1" hidden="1" x14ac:dyDescent="0.25">
      <c r="A155" s="220" t="s">
        <v>251</v>
      </c>
      <c r="B155" s="7"/>
      <c r="C155" s="133"/>
      <c r="D155" s="111"/>
      <c r="E155" s="111"/>
      <c r="F155" s="416"/>
    </row>
    <row r="156" spans="1:9" s="5" customFormat="1" ht="45" hidden="1" x14ac:dyDescent="0.25">
      <c r="A156" s="17" t="s">
        <v>222</v>
      </c>
      <c r="B156" s="7"/>
      <c r="C156" s="133">
        <v>500</v>
      </c>
      <c r="D156" s="111"/>
      <c r="E156" s="111"/>
      <c r="F156" s="416"/>
    </row>
    <row r="157" spans="1:9" s="5" customFormat="1" ht="30" hidden="1" x14ac:dyDescent="0.25">
      <c r="A157" s="17" t="s">
        <v>223</v>
      </c>
      <c r="B157" s="7"/>
      <c r="C157" s="133"/>
      <c r="D157" s="111"/>
      <c r="E157" s="111"/>
      <c r="F157" s="416"/>
    </row>
    <row r="158" spans="1:9" s="5" customFormat="1" ht="30" hidden="1" x14ac:dyDescent="0.25">
      <c r="A158" s="17" t="s">
        <v>224</v>
      </c>
      <c r="B158" s="7"/>
      <c r="C158" s="133"/>
      <c r="D158" s="111"/>
      <c r="E158" s="111"/>
      <c r="F158" s="416"/>
    </row>
    <row r="159" spans="1:9" s="5" customFormat="1" hidden="1" x14ac:dyDescent="0.25">
      <c r="A159" s="17" t="s">
        <v>225</v>
      </c>
      <c r="B159" s="7"/>
      <c r="C159" s="111">
        <v>21582</v>
      </c>
      <c r="D159" s="111"/>
      <c r="E159" s="111"/>
      <c r="F159" s="416"/>
    </row>
    <row r="160" spans="1:9" s="5" customFormat="1" hidden="1" x14ac:dyDescent="0.25">
      <c r="A160" s="17" t="s">
        <v>259</v>
      </c>
      <c r="B160" s="7"/>
      <c r="C160" s="111"/>
      <c r="D160" s="111"/>
      <c r="E160" s="111"/>
      <c r="F160" s="416"/>
    </row>
    <row r="161" spans="1:6" s="5" customFormat="1" hidden="1" x14ac:dyDescent="0.25">
      <c r="A161" s="191" t="s">
        <v>270</v>
      </c>
      <c r="B161" s="7"/>
      <c r="C161" s="111"/>
      <c r="D161" s="111"/>
      <c r="E161" s="111"/>
      <c r="F161" s="416"/>
    </row>
    <row r="162" spans="1:6" s="5" customFormat="1" hidden="1" x14ac:dyDescent="0.25">
      <c r="A162" s="25" t="s">
        <v>139</v>
      </c>
      <c r="B162" s="7"/>
      <c r="C162" s="111">
        <v>7787</v>
      </c>
      <c r="D162" s="111"/>
      <c r="E162" s="111"/>
      <c r="F162" s="416"/>
    </row>
    <row r="163" spans="1:6" s="5" customFormat="1" hidden="1" x14ac:dyDescent="0.25">
      <c r="A163" s="191" t="s">
        <v>179</v>
      </c>
      <c r="B163" s="7"/>
      <c r="C163" s="111"/>
      <c r="D163" s="111"/>
      <c r="E163" s="111"/>
      <c r="F163" s="416"/>
    </row>
    <row r="164" spans="1:6" s="5" customFormat="1" ht="30" hidden="1" x14ac:dyDescent="0.25">
      <c r="A164" s="25" t="s">
        <v>140</v>
      </c>
      <c r="B164" s="7"/>
      <c r="C164" s="111">
        <v>9413</v>
      </c>
      <c r="D164" s="111"/>
      <c r="E164" s="111"/>
      <c r="F164" s="416"/>
    </row>
    <row r="165" spans="1:6" s="5" customFormat="1" hidden="1" x14ac:dyDescent="0.25">
      <c r="A165" s="192" t="s">
        <v>197</v>
      </c>
      <c r="B165" s="7"/>
      <c r="C165" s="111"/>
      <c r="D165" s="111"/>
      <c r="E165" s="111"/>
      <c r="F165" s="416"/>
    </row>
    <row r="166" spans="1:6" s="5" customFormat="1" hidden="1" x14ac:dyDescent="0.25">
      <c r="A166" s="232" t="s">
        <v>256</v>
      </c>
      <c r="B166" s="7"/>
      <c r="C166" s="111"/>
      <c r="D166" s="111"/>
      <c r="E166" s="111"/>
      <c r="F166" s="416"/>
    </row>
    <row r="167" spans="1:6" s="5" customFormat="1" ht="20.25" hidden="1" customHeight="1" x14ac:dyDescent="0.25">
      <c r="A167" s="15" t="s">
        <v>185</v>
      </c>
      <c r="B167" s="7"/>
      <c r="C167" s="103">
        <f>C139+ROUND(C162*3.2,0)+C164</f>
        <v>95388</v>
      </c>
      <c r="D167" s="111"/>
      <c r="E167" s="111"/>
      <c r="F167" s="416"/>
    </row>
    <row r="168" spans="1:6" s="5" customFormat="1" ht="17.25" hidden="1" customHeight="1" x14ac:dyDescent="0.25">
      <c r="A168" s="193" t="s">
        <v>184</v>
      </c>
      <c r="B168" s="7"/>
      <c r="C168" s="103">
        <f>C137+C167</f>
        <v>204211</v>
      </c>
      <c r="D168" s="111"/>
      <c r="E168" s="111"/>
      <c r="F168" s="416"/>
    </row>
    <row r="169" spans="1:6" s="5" customFormat="1" ht="19.5" hidden="1" customHeight="1" x14ac:dyDescent="0.25">
      <c r="A169" s="173" t="s">
        <v>142</v>
      </c>
      <c r="B169" s="393"/>
      <c r="C169" s="103"/>
      <c r="D169" s="394"/>
      <c r="E169" s="394"/>
      <c r="F169" s="427"/>
    </row>
    <row r="170" spans="1:6" s="5" customFormat="1" ht="16.5" hidden="1" customHeight="1" x14ac:dyDescent="0.25">
      <c r="A170" s="35" t="s">
        <v>19</v>
      </c>
      <c r="B170" s="393"/>
      <c r="C170" s="111">
        <v>4500</v>
      </c>
      <c r="D170" s="394"/>
      <c r="E170" s="394"/>
      <c r="F170" s="427"/>
    </row>
    <row r="171" spans="1:6" s="5" customFormat="1" ht="16.5" hidden="1" customHeight="1" x14ac:dyDescent="0.25">
      <c r="A171" s="35" t="s">
        <v>61</v>
      </c>
      <c r="B171" s="393"/>
      <c r="C171" s="111">
        <v>4200</v>
      </c>
      <c r="D171" s="394"/>
      <c r="E171" s="394"/>
      <c r="F171" s="427"/>
    </row>
    <row r="172" spans="1:6" s="5" customFormat="1" ht="16.5" hidden="1" customHeight="1" x14ac:dyDescent="0.25">
      <c r="A172" s="35" t="s">
        <v>39</v>
      </c>
      <c r="B172" s="393"/>
      <c r="C172" s="111">
        <v>1750</v>
      </c>
      <c r="D172" s="394"/>
      <c r="E172" s="394"/>
      <c r="F172" s="427"/>
    </row>
    <row r="173" spans="1:6" s="5" customFormat="1" ht="17.25" hidden="1" customHeight="1" x14ac:dyDescent="0.25">
      <c r="A173" s="97" t="s">
        <v>8</v>
      </c>
      <c r="B173" s="9"/>
      <c r="C173" s="111"/>
      <c r="D173" s="111"/>
      <c r="E173" s="111"/>
      <c r="F173" s="416"/>
    </row>
    <row r="174" spans="1:6" s="5" customFormat="1" hidden="1" x14ac:dyDescent="0.25">
      <c r="A174" s="21" t="s">
        <v>164</v>
      </c>
      <c r="B174" s="9"/>
      <c r="C174" s="111"/>
      <c r="D174" s="111"/>
      <c r="E174" s="111"/>
      <c r="F174" s="416"/>
    </row>
    <row r="175" spans="1:6" s="5" customFormat="1" hidden="1" x14ac:dyDescent="0.25">
      <c r="A175" s="11" t="s">
        <v>16</v>
      </c>
      <c r="B175" s="9">
        <v>300</v>
      </c>
      <c r="C175" s="111">
        <v>260</v>
      </c>
      <c r="D175" s="13">
        <v>12.7</v>
      </c>
      <c r="E175" s="111">
        <f>ROUND(F175/B175,0)</f>
        <v>11</v>
      </c>
      <c r="F175" s="416">
        <f>ROUND(C175*D175,0)</f>
        <v>3302</v>
      </c>
    </row>
    <row r="176" spans="1:6" s="5" customFormat="1" hidden="1" x14ac:dyDescent="0.25">
      <c r="A176" s="199" t="s">
        <v>10</v>
      </c>
      <c r="B176" s="99"/>
      <c r="C176" s="121">
        <f>C175</f>
        <v>260</v>
      </c>
      <c r="D176" s="125">
        <f>D175</f>
        <v>12.7</v>
      </c>
      <c r="E176" s="121">
        <f>E175</f>
        <v>11</v>
      </c>
      <c r="F176" s="425">
        <f>F175</f>
        <v>3302</v>
      </c>
    </row>
    <row r="177" spans="1:6" s="5" customFormat="1" hidden="1" x14ac:dyDescent="0.25">
      <c r="A177" s="21" t="s">
        <v>23</v>
      </c>
      <c r="B177" s="9"/>
      <c r="C177" s="121"/>
      <c r="D177" s="125"/>
      <c r="E177" s="121"/>
      <c r="F177" s="425"/>
    </row>
    <row r="178" spans="1:6" s="5" customFormat="1" hidden="1" x14ac:dyDescent="0.25">
      <c r="A178" s="14" t="s">
        <v>165</v>
      </c>
      <c r="B178" s="9">
        <v>240</v>
      </c>
      <c r="C178" s="111">
        <v>240</v>
      </c>
      <c r="D178" s="13">
        <v>8</v>
      </c>
      <c r="E178" s="111">
        <f>ROUND(F178/B178,0)</f>
        <v>8</v>
      </c>
      <c r="F178" s="416">
        <f>ROUND(C178*D178,0)</f>
        <v>1920</v>
      </c>
    </row>
    <row r="179" spans="1:6" s="5" customFormat="1" hidden="1" x14ac:dyDescent="0.25">
      <c r="A179" s="395" t="s">
        <v>166</v>
      </c>
      <c r="B179" s="100"/>
      <c r="C179" s="121">
        <f>C178</f>
        <v>240</v>
      </c>
      <c r="D179" s="304">
        <f>D178</f>
        <v>8</v>
      </c>
      <c r="E179" s="121">
        <f>E178</f>
        <v>8</v>
      </c>
      <c r="F179" s="425">
        <f>F178</f>
        <v>1920</v>
      </c>
    </row>
    <row r="180" spans="1:6" s="5" customFormat="1" ht="19.5" hidden="1" customHeight="1" x14ac:dyDescent="0.2">
      <c r="A180" s="23" t="s">
        <v>136</v>
      </c>
      <c r="B180" s="7"/>
      <c r="C180" s="103">
        <f>C176+C179</f>
        <v>500</v>
      </c>
      <c r="D180" s="123">
        <f>F180/C180</f>
        <v>10.444000000000001</v>
      </c>
      <c r="E180" s="103">
        <f>E176+E179</f>
        <v>19</v>
      </c>
      <c r="F180" s="417">
        <f>F176+F179</f>
        <v>5222</v>
      </c>
    </row>
    <row r="181" spans="1:6" s="5" customFormat="1" hidden="1" thickBot="1" x14ac:dyDescent="0.25">
      <c r="A181" s="115" t="s">
        <v>11</v>
      </c>
      <c r="B181" s="117"/>
      <c r="C181" s="117"/>
      <c r="D181" s="117"/>
      <c r="E181" s="117"/>
      <c r="F181" s="421"/>
    </row>
    <row r="182" spans="1:6" ht="24.75" hidden="1" customHeight="1" x14ac:dyDescent="0.25">
      <c r="A182" s="392" t="s">
        <v>173</v>
      </c>
      <c r="B182" s="388"/>
      <c r="C182" s="111"/>
      <c r="D182" s="111"/>
      <c r="E182" s="111"/>
      <c r="F182" s="416"/>
    </row>
    <row r="183" spans="1:6" hidden="1" x14ac:dyDescent="0.25">
      <c r="A183" s="10" t="s">
        <v>5</v>
      </c>
      <c r="B183" s="9"/>
      <c r="C183" s="111"/>
      <c r="D183" s="111"/>
      <c r="E183" s="111"/>
      <c r="F183" s="416"/>
    </row>
    <row r="184" spans="1:6" hidden="1" x14ac:dyDescent="0.25">
      <c r="A184" s="11" t="s">
        <v>51</v>
      </c>
      <c r="B184" s="9">
        <v>320</v>
      </c>
      <c r="C184" s="111">
        <v>2960</v>
      </c>
      <c r="D184" s="13">
        <v>10.5</v>
      </c>
      <c r="E184" s="111">
        <f>ROUND(F184/B184,0)</f>
        <v>97</v>
      </c>
      <c r="F184" s="416">
        <f>ROUND(C184*D184,0)</f>
        <v>31080</v>
      </c>
    </row>
    <row r="185" spans="1:6" hidden="1" x14ac:dyDescent="0.25">
      <c r="A185" s="15" t="s">
        <v>6</v>
      </c>
      <c r="B185" s="9">
        <v>320</v>
      </c>
      <c r="C185" s="103">
        <f>C184</f>
        <v>2960</v>
      </c>
      <c r="D185" s="123">
        <f>F185/C185</f>
        <v>10.5</v>
      </c>
      <c r="E185" s="103">
        <f>E184</f>
        <v>97</v>
      </c>
      <c r="F185" s="417">
        <f>F184</f>
        <v>31080</v>
      </c>
    </row>
    <row r="186" spans="1:6" hidden="1" x14ac:dyDescent="0.25">
      <c r="A186" s="16" t="s">
        <v>187</v>
      </c>
      <c r="B186" s="7"/>
      <c r="C186" s="111"/>
      <c r="D186" s="111"/>
      <c r="E186" s="111"/>
      <c r="F186" s="416"/>
    </row>
    <row r="187" spans="1:6" hidden="1" x14ac:dyDescent="0.25">
      <c r="A187" s="17" t="s">
        <v>141</v>
      </c>
      <c r="B187" s="7"/>
      <c r="C187" s="111">
        <f>C188+C189+C190+C191</f>
        <v>4422</v>
      </c>
      <c r="D187" s="111"/>
      <c r="E187" s="111"/>
      <c r="F187" s="416"/>
    </row>
    <row r="188" spans="1:6" hidden="1" x14ac:dyDescent="0.25">
      <c r="A188" s="17" t="s">
        <v>180</v>
      </c>
      <c r="B188" s="7"/>
      <c r="C188" s="111"/>
      <c r="D188" s="111"/>
      <c r="E188" s="111"/>
      <c r="F188" s="416"/>
    </row>
    <row r="189" spans="1:6" ht="30" hidden="1" x14ac:dyDescent="0.25">
      <c r="A189" s="17" t="s">
        <v>216</v>
      </c>
      <c r="B189" s="7"/>
      <c r="C189" s="111">
        <v>836</v>
      </c>
      <c r="D189" s="111"/>
      <c r="E189" s="111"/>
      <c r="F189" s="416"/>
    </row>
    <row r="190" spans="1:6" ht="30" hidden="1" x14ac:dyDescent="0.25">
      <c r="A190" s="17" t="s">
        <v>217</v>
      </c>
      <c r="B190" s="7"/>
      <c r="C190" s="111">
        <v>586</v>
      </c>
      <c r="D190" s="111"/>
      <c r="E190" s="111"/>
      <c r="F190" s="416"/>
    </row>
    <row r="191" spans="1:6" hidden="1" x14ac:dyDescent="0.25">
      <c r="A191" s="17" t="s">
        <v>218</v>
      </c>
      <c r="B191" s="7"/>
      <c r="C191" s="111">
        <v>3000</v>
      </c>
      <c r="D191" s="111"/>
      <c r="E191" s="111"/>
      <c r="F191" s="416"/>
    </row>
    <row r="192" spans="1:6" hidden="1" x14ac:dyDescent="0.25">
      <c r="A192" s="25" t="s">
        <v>139</v>
      </c>
      <c r="B192" s="7"/>
      <c r="C192" s="111">
        <v>63125</v>
      </c>
      <c r="D192" s="111"/>
      <c r="E192" s="111"/>
      <c r="F192" s="416"/>
    </row>
    <row r="193" spans="1:6" hidden="1" x14ac:dyDescent="0.25">
      <c r="A193" s="191" t="s">
        <v>179</v>
      </c>
      <c r="B193" s="7"/>
      <c r="C193" s="111"/>
      <c r="D193" s="111"/>
      <c r="E193" s="111"/>
      <c r="F193" s="416"/>
    </row>
    <row r="194" spans="1:6" hidden="1" x14ac:dyDescent="0.25">
      <c r="A194" s="18" t="s">
        <v>158</v>
      </c>
      <c r="B194" s="7"/>
      <c r="C194" s="103">
        <f>C187+ROUND(C192*3.2,0)</f>
        <v>206422</v>
      </c>
      <c r="D194" s="111"/>
      <c r="E194" s="111"/>
      <c r="F194" s="416"/>
    </row>
    <row r="195" spans="1:6" hidden="1" x14ac:dyDescent="0.25">
      <c r="A195" s="16" t="s">
        <v>186</v>
      </c>
      <c r="B195" s="7"/>
      <c r="C195" s="111"/>
      <c r="D195" s="111"/>
      <c r="E195" s="111"/>
      <c r="F195" s="416"/>
    </row>
    <row r="196" spans="1:6" hidden="1" x14ac:dyDescent="0.25">
      <c r="A196" s="17" t="s">
        <v>141</v>
      </c>
      <c r="B196" s="7"/>
      <c r="C196" s="111">
        <f>C197+C198+C205+C213+C214+C215+C216+C217</f>
        <v>79351</v>
      </c>
      <c r="D196" s="111"/>
      <c r="E196" s="111"/>
      <c r="F196" s="416"/>
    </row>
    <row r="197" spans="1:6" hidden="1" x14ac:dyDescent="0.25">
      <c r="A197" s="17" t="s">
        <v>180</v>
      </c>
      <c r="B197" s="7"/>
      <c r="C197" s="111"/>
      <c r="D197" s="111"/>
      <c r="E197" s="111"/>
      <c r="F197" s="416"/>
    </row>
    <row r="198" spans="1:6" ht="30" hidden="1" x14ac:dyDescent="0.25">
      <c r="A198" s="17" t="s">
        <v>181</v>
      </c>
      <c r="B198" s="7"/>
      <c r="C198" s="133">
        <f>C199+C200+C201+C203</f>
        <v>3028</v>
      </c>
      <c r="D198" s="111"/>
      <c r="E198" s="111"/>
      <c r="F198" s="416"/>
    </row>
    <row r="199" spans="1:6" ht="30" hidden="1" x14ac:dyDescent="0.25">
      <c r="A199" s="17" t="s">
        <v>182</v>
      </c>
      <c r="B199" s="7"/>
      <c r="C199" s="133"/>
      <c r="D199" s="111"/>
      <c r="E199" s="111"/>
      <c r="F199" s="416"/>
    </row>
    <row r="200" spans="1:6" ht="30" hidden="1" x14ac:dyDescent="0.25">
      <c r="A200" s="17" t="s">
        <v>183</v>
      </c>
      <c r="B200" s="7"/>
      <c r="C200" s="133"/>
      <c r="D200" s="111"/>
      <c r="E200" s="111"/>
      <c r="F200" s="416"/>
    </row>
    <row r="201" spans="1:6" ht="45" hidden="1" x14ac:dyDescent="0.25">
      <c r="A201" s="17" t="s">
        <v>250</v>
      </c>
      <c r="B201" s="7"/>
      <c r="C201" s="133">
        <v>2309</v>
      </c>
      <c r="D201" s="111"/>
      <c r="E201" s="111"/>
      <c r="F201" s="416"/>
    </row>
    <row r="202" spans="1:6" hidden="1" x14ac:dyDescent="0.25">
      <c r="A202" s="220" t="s">
        <v>251</v>
      </c>
      <c r="B202" s="7"/>
      <c r="C202" s="133">
        <v>268</v>
      </c>
      <c r="D202" s="111"/>
      <c r="E202" s="111"/>
      <c r="F202" s="416"/>
    </row>
    <row r="203" spans="1:6" ht="30" hidden="1" x14ac:dyDescent="0.25">
      <c r="A203" s="17" t="s">
        <v>252</v>
      </c>
      <c r="B203" s="7"/>
      <c r="C203" s="133">
        <v>719</v>
      </c>
      <c r="D203" s="111"/>
      <c r="E203" s="111"/>
      <c r="F203" s="416"/>
    </row>
    <row r="204" spans="1:6" hidden="1" x14ac:dyDescent="0.25">
      <c r="A204" s="220" t="s">
        <v>251</v>
      </c>
      <c r="B204" s="7"/>
      <c r="C204" s="133">
        <v>85</v>
      </c>
      <c r="D204" s="111"/>
      <c r="E204" s="111"/>
      <c r="F204" s="416"/>
    </row>
    <row r="205" spans="1:6" ht="30" hidden="1" x14ac:dyDescent="0.25">
      <c r="A205" s="17" t="s">
        <v>219</v>
      </c>
      <c r="B205" s="7"/>
      <c r="C205" s="133">
        <f>C206+C207+C209+C211</f>
        <v>76323</v>
      </c>
      <c r="D205" s="111"/>
      <c r="E205" s="111"/>
      <c r="F205" s="416"/>
    </row>
    <row r="206" spans="1:6" ht="30" hidden="1" x14ac:dyDescent="0.25">
      <c r="A206" s="17" t="s">
        <v>220</v>
      </c>
      <c r="B206" s="7"/>
      <c r="C206" s="133"/>
      <c r="D206" s="111"/>
      <c r="E206" s="111"/>
      <c r="F206" s="416"/>
    </row>
    <row r="207" spans="1:6" ht="60" hidden="1" x14ac:dyDescent="0.25">
      <c r="A207" s="17" t="s">
        <v>253</v>
      </c>
      <c r="B207" s="7"/>
      <c r="C207" s="133">
        <v>73800</v>
      </c>
      <c r="D207" s="111"/>
      <c r="E207" s="111"/>
      <c r="F207" s="416"/>
    </row>
    <row r="208" spans="1:6" hidden="1" x14ac:dyDescent="0.25">
      <c r="A208" s="220" t="s">
        <v>251</v>
      </c>
      <c r="B208" s="7"/>
      <c r="C208" s="133">
        <v>22590</v>
      </c>
      <c r="D208" s="111"/>
      <c r="E208" s="111"/>
      <c r="F208" s="416"/>
    </row>
    <row r="209" spans="1:6" ht="45" hidden="1" x14ac:dyDescent="0.25">
      <c r="A209" s="17" t="s">
        <v>254</v>
      </c>
      <c r="B209" s="7"/>
      <c r="C209" s="133">
        <v>2523</v>
      </c>
      <c r="D209" s="111"/>
      <c r="E209" s="111"/>
      <c r="F209" s="416"/>
    </row>
    <row r="210" spans="1:6" hidden="1" x14ac:dyDescent="0.25">
      <c r="A210" s="220" t="s">
        <v>251</v>
      </c>
      <c r="B210" s="7"/>
      <c r="C210" s="133">
        <v>1713</v>
      </c>
      <c r="D210" s="111"/>
      <c r="E210" s="111"/>
      <c r="F210" s="416"/>
    </row>
    <row r="211" spans="1:6" ht="30" hidden="1" x14ac:dyDescent="0.25">
      <c r="A211" s="17" t="s">
        <v>221</v>
      </c>
      <c r="B211" s="7"/>
      <c r="C211" s="133"/>
      <c r="D211" s="111"/>
      <c r="E211" s="111"/>
      <c r="F211" s="416"/>
    </row>
    <row r="212" spans="1:6" hidden="1" x14ac:dyDescent="0.25">
      <c r="A212" s="220" t="s">
        <v>251</v>
      </c>
      <c r="B212" s="7"/>
      <c r="C212" s="133"/>
      <c r="D212" s="111"/>
      <c r="E212" s="111"/>
      <c r="F212" s="416"/>
    </row>
    <row r="213" spans="1:6" ht="45" hidden="1" x14ac:dyDescent="0.25">
      <c r="A213" s="17" t="s">
        <v>222</v>
      </c>
      <c r="B213" s="7"/>
      <c r="C213" s="133"/>
      <c r="D213" s="111"/>
      <c r="E213" s="111"/>
      <c r="F213" s="416"/>
    </row>
    <row r="214" spans="1:6" ht="30" hidden="1" x14ac:dyDescent="0.25">
      <c r="A214" s="17" t="s">
        <v>223</v>
      </c>
      <c r="B214" s="7"/>
      <c r="C214" s="133"/>
      <c r="D214" s="111"/>
      <c r="E214" s="111"/>
      <c r="F214" s="416"/>
    </row>
    <row r="215" spans="1:6" ht="30" hidden="1" x14ac:dyDescent="0.25">
      <c r="A215" s="17" t="s">
        <v>224</v>
      </c>
      <c r="B215" s="7"/>
      <c r="C215" s="133"/>
      <c r="D215" s="111"/>
      <c r="E215" s="111"/>
      <c r="F215" s="416"/>
    </row>
    <row r="216" spans="1:6" hidden="1" x14ac:dyDescent="0.25">
      <c r="A216" s="17" t="s">
        <v>225</v>
      </c>
      <c r="B216" s="7"/>
      <c r="C216" s="111"/>
      <c r="D216" s="111"/>
      <c r="E216" s="111"/>
      <c r="F216" s="416"/>
    </row>
    <row r="217" spans="1:6" hidden="1" x14ac:dyDescent="0.25">
      <c r="A217" s="17" t="s">
        <v>259</v>
      </c>
      <c r="B217" s="7"/>
      <c r="C217" s="111"/>
      <c r="D217" s="111"/>
      <c r="E217" s="111"/>
      <c r="F217" s="416"/>
    </row>
    <row r="218" spans="1:6" hidden="1" x14ac:dyDescent="0.25">
      <c r="A218" s="191" t="s">
        <v>270</v>
      </c>
      <c r="B218" s="7"/>
      <c r="C218" s="111"/>
      <c r="D218" s="111"/>
      <c r="E218" s="111"/>
      <c r="F218" s="416"/>
    </row>
    <row r="219" spans="1:6" hidden="1" x14ac:dyDescent="0.25">
      <c r="A219" s="25" t="s">
        <v>139</v>
      </c>
      <c r="B219" s="7"/>
      <c r="C219" s="111"/>
      <c r="D219" s="111"/>
      <c r="E219" s="111"/>
      <c r="F219" s="416"/>
    </row>
    <row r="220" spans="1:6" hidden="1" x14ac:dyDescent="0.25">
      <c r="A220" s="191" t="s">
        <v>179</v>
      </c>
      <c r="B220" s="7"/>
      <c r="C220" s="111"/>
      <c r="D220" s="111"/>
      <c r="E220" s="111"/>
      <c r="F220" s="416"/>
    </row>
    <row r="221" spans="1:6" ht="30" hidden="1" x14ac:dyDescent="0.25">
      <c r="A221" s="25" t="s">
        <v>140</v>
      </c>
      <c r="B221" s="7"/>
      <c r="C221" s="111">
        <v>18575</v>
      </c>
      <c r="D221" s="111"/>
      <c r="E221" s="111"/>
      <c r="F221" s="416"/>
    </row>
    <row r="222" spans="1:6" hidden="1" x14ac:dyDescent="0.25">
      <c r="A222" s="192" t="s">
        <v>197</v>
      </c>
      <c r="B222" s="7"/>
      <c r="C222" s="111"/>
      <c r="D222" s="111"/>
      <c r="E222" s="111"/>
      <c r="F222" s="416"/>
    </row>
    <row r="223" spans="1:6" hidden="1" x14ac:dyDescent="0.25">
      <c r="A223" s="232" t="s">
        <v>256</v>
      </c>
      <c r="B223" s="7"/>
      <c r="C223" s="111">
        <v>2000</v>
      </c>
      <c r="D223" s="111"/>
      <c r="E223" s="111"/>
      <c r="F223" s="416"/>
    </row>
    <row r="224" spans="1:6" hidden="1" x14ac:dyDescent="0.25">
      <c r="A224" s="18" t="s">
        <v>185</v>
      </c>
      <c r="B224" s="7"/>
      <c r="C224" s="103">
        <f>C196+ROUND(C219*3.2,0)+C221</f>
        <v>97926</v>
      </c>
      <c r="D224" s="111"/>
      <c r="E224" s="111"/>
      <c r="F224" s="416"/>
    </row>
    <row r="225" spans="1:6" ht="15" hidden="1" customHeight="1" x14ac:dyDescent="0.25">
      <c r="A225" s="193" t="s">
        <v>184</v>
      </c>
      <c r="B225" s="7"/>
      <c r="C225" s="103">
        <f>C194+C224</f>
        <v>304348</v>
      </c>
      <c r="D225" s="111"/>
      <c r="E225" s="111"/>
      <c r="F225" s="416"/>
    </row>
    <row r="226" spans="1:6" hidden="1" x14ac:dyDescent="0.25">
      <c r="A226" s="97" t="s">
        <v>8</v>
      </c>
      <c r="B226" s="7"/>
      <c r="C226" s="111"/>
      <c r="D226" s="111"/>
      <c r="E226" s="111"/>
      <c r="F226" s="416"/>
    </row>
    <row r="227" spans="1:6" hidden="1" x14ac:dyDescent="0.25">
      <c r="A227" s="95" t="s">
        <v>164</v>
      </c>
      <c r="B227" s="7"/>
      <c r="C227" s="111"/>
      <c r="D227" s="111"/>
      <c r="E227" s="111"/>
      <c r="F227" s="416"/>
    </row>
    <row r="228" spans="1:6" hidden="1" x14ac:dyDescent="0.25">
      <c r="A228" s="14" t="s">
        <v>51</v>
      </c>
      <c r="B228" s="9">
        <v>300</v>
      </c>
      <c r="C228" s="111">
        <v>290</v>
      </c>
      <c r="D228" s="13">
        <v>10.5</v>
      </c>
      <c r="E228" s="111">
        <f>ROUND(F228/B228,0)</f>
        <v>10</v>
      </c>
      <c r="F228" s="416">
        <f>ROUND(C228*D228,0)</f>
        <v>3045</v>
      </c>
    </row>
    <row r="229" spans="1:6" hidden="1" x14ac:dyDescent="0.25">
      <c r="A229" s="22" t="s">
        <v>10</v>
      </c>
      <c r="B229" s="7"/>
      <c r="C229" s="103">
        <f>C228</f>
        <v>290</v>
      </c>
      <c r="D229" s="123">
        <f>F229/C229</f>
        <v>10.5</v>
      </c>
      <c r="E229" s="103">
        <f>E228</f>
        <v>10</v>
      </c>
      <c r="F229" s="417">
        <f>F228</f>
        <v>3045</v>
      </c>
    </row>
    <row r="230" spans="1:6" hidden="1" x14ac:dyDescent="0.25">
      <c r="A230" s="21" t="s">
        <v>23</v>
      </c>
      <c r="B230" s="7"/>
      <c r="C230" s="103"/>
      <c r="D230" s="123"/>
      <c r="E230" s="103"/>
      <c r="F230" s="417"/>
    </row>
    <row r="231" spans="1:6" s="5" customFormat="1" hidden="1" x14ac:dyDescent="0.25">
      <c r="A231" s="14" t="s">
        <v>165</v>
      </c>
      <c r="B231" s="9">
        <v>240</v>
      </c>
      <c r="C231" s="111"/>
      <c r="D231" s="13">
        <v>8</v>
      </c>
      <c r="E231" s="111">
        <f>ROUND(F231/B231,0)</f>
        <v>0</v>
      </c>
      <c r="F231" s="416">
        <f>ROUND(C231*D231,0)</f>
        <v>0</v>
      </c>
    </row>
    <row r="232" spans="1:6" s="5" customFormat="1" hidden="1" x14ac:dyDescent="0.25">
      <c r="A232" s="395" t="s">
        <v>166</v>
      </c>
      <c r="B232" s="9"/>
      <c r="C232" s="121">
        <f>C231</f>
        <v>0</v>
      </c>
      <c r="D232" s="304">
        <f>D231</f>
        <v>8</v>
      </c>
      <c r="E232" s="121">
        <f>E231</f>
        <v>0</v>
      </c>
      <c r="F232" s="425">
        <f>F231</f>
        <v>0</v>
      </c>
    </row>
    <row r="233" spans="1:6" ht="21.75" hidden="1" customHeight="1" x14ac:dyDescent="0.25">
      <c r="A233" s="23" t="s">
        <v>136</v>
      </c>
      <c r="B233" s="7"/>
      <c r="C233" s="103">
        <f>C229+C232</f>
        <v>290</v>
      </c>
      <c r="D233" s="123">
        <f>F233/C233</f>
        <v>10.5</v>
      </c>
      <c r="E233" s="103">
        <f>E229+E232</f>
        <v>10</v>
      </c>
      <c r="F233" s="417">
        <f>F229+F232</f>
        <v>3045</v>
      </c>
    </row>
    <row r="234" spans="1:6" s="5" customFormat="1" ht="16.5" hidden="1" customHeight="1" thickBot="1" x14ac:dyDescent="0.25">
      <c r="A234" s="396" t="s">
        <v>11</v>
      </c>
      <c r="B234" s="116"/>
      <c r="C234" s="117"/>
      <c r="D234" s="117"/>
      <c r="E234" s="117"/>
      <c r="F234" s="421"/>
    </row>
    <row r="235" spans="1:6" s="5" customFormat="1" ht="22.5" hidden="1" customHeight="1" x14ac:dyDescent="0.25">
      <c r="A235" s="397" t="s">
        <v>145</v>
      </c>
      <c r="B235" s="12"/>
      <c r="C235" s="111"/>
      <c r="D235" s="111"/>
      <c r="E235" s="111"/>
      <c r="F235" s="416"/>
    </row>
    <row r="236" spans="1:6" s="5" customFormat="1" hidden="1" x14ac:dyDescent="0.25">
      <c r="A236" s="10" t="s">
        <v>5</v>
      </c>
      <c r="B236" s="12"/>
      <c r="C236" s="111"/>
      <c r="D236" s="111"/>
      <c r="E236" s="111"/>
      <c r="F236" s="416"/>
    </row>
    <row r="237" spans="1:6" s="5" customFormat="1" hidden="1" x14ac:dyDescent="0.25">
      <c r="A237" s="11" t="s">
        <v>32</v>
      </c>
      <c r="B237" s="9">
        <v>300</v>
      </c>
      <c r="C237" s="111">
        <v>2350</v>
      </c>
      <c r="D237" s="13">
        <v>5.7</v>
      </c>
      <c r="E237" s="111">
        <f>ROUND(F237/B237,0)</f>
        <v>45</v>
      </c>
      <c r="F237" s="416">
        <f>ROUND(C237*D237,0)</f>
        <v>13395</v>
      </c>
    </row>
    <row r="238" spans="1:6" hidden="1" x14ac:dyDescent="0.25">
      <c r="A238" s="11" t="s">
        <v>28</v>
      </c>
      <c r="B238" s="9">
        <v>340</v>
      </c>
      <c r="C238" s="111">
        <f>1500-428</f>
        <v>1072</v>
      </c>
      <c r="D238" s="13">
        <v>8</v>
      </c>
      <c r="E238" s="111">
        <f>ROUND(F238/B238,0)</f>
        <v>25</v>
      </c>
      <c r="F238" s="416">
        <f>ROUND(C238*D238,0)</f>
        <v>8576</v>
      </c>
    </row>
    <row r="239" spans="1:6" hidden="1" x14ac:dyDescent="0.25">
      <c r="A239" s="15" t="s">
        <v>6</v>
      </c>
      <c r="B239" s="12"/>
      <c r="C239" s="103">
        <f>SUM(C237:C238)</f>
        <v>3422</v>
      </c>
      <c r="D239" s="123">
        <f>F239/C239</f>
        <v>6.4205143191116303</v>
      </c>
      <c r="E239" s="103">
        <f>SUM(E237:E238)</f>
        <v>70</v>
      </c>
      <c r="F239" s="417">
        <f>SUM(F237:F238)</f>
        <v>21971</v>
      </c>
    </row>
    <row r="240" spans="1:6" s="5" customFormat="1" hidden="1" x14ac:dyDescent="0.25">
      <c r="A240" s="16" t="s">
        <v>186</v>
      </c>
      <c r="B240" s="7"/>
      <c r="C240" s="111"/>
      <c r="D240" s="111"/>
      <c r="E240" s="111"/>
      <c r="F240" s="416"/>
    </row>
    <row r="241" spans="1:6" s="5" customFormat="1" hidden="1" x14ac:dyDescent="0.25">
      <c r="A241" s="17" t="s">
        <v>141</v>
      </c>
      <c r="B241" s="7"/>
      <c r="C241" s="111">
        <f>C242+C243+C250+C258+C259+C260+C261+C262</f>
        <v>48445</v>
      </c>
      <c r="D241" s="111"/>
      <c r="E241" s="111"/>
      <c r="F241" s="416"/>
    </row>
    <row r="242" spans="1:6" s="5" customFormat="1" hidden="1" x14ac:dyDescent="0.25">
      <c r="A242" s="17" t="s">
        <v>180</v>
      </c>
      <c r="B242" s="7"/>
      <c r="C242" s="111"/>
      <c r="D242" s="111"/>
      <c r="E242" s="111"/>
      <c r="F242" s="416"/>
    </row>
    <row r="243" spans="1:6" s="5" customFormat="1" ht="30" hidden="1" x14ac:dyDescent="0.25">
      <c r="A243" s="17" t="s">
        <v>181</v>
      </c>
      <c r="B243" s="7"/>
      <c r="C243" s="133">
        <f>C244+C245+C246+C248</f>
        <v>0</v>
      </c>
      <c r="D243" s="111"/>
      <c r="E243" s="111"/>
      <c r="F243" s="416"/>
    </row>
    <row r="244" spans="1:6" s="5" customFormat="1" ht="30" hidden="1" x14ac:dyDescent="0.25">
      <c r="A244" s="17" t="s">
        <v>182</v>
      </c>
      <c r="B244" s="7"/>
      <c r="C244" s="133"/>
      <c r="D244" s="111"/>
      <c r="E244" s="111"/>
      <c r="F244" s="416"/>
    </row>
    <row r="245" spans="1:6" s="5" customFormat="1" ht="30" hidden="1" x14ac:dyDescent="0.25">
      <c r="A245" s="17" t="s">
        <v>183</v>
      </c>
      <c r="B245" s="7"/>
      <c r="C245" s="133"/>
      <c r="D245" s="111"/>
      <c r="E245" s="111"/>
      <c r="F245" s="416"/>
    </row>
    <row r="246" spans="1:6" s="5" customFormat="1" ht="45" hidden="1" x14ac:dyDescent="0.25">
      <c r="A246" s="17" t="s">
        <v>250</v>
      </c>
      <c r="B246" s="7"/>
      <c r="C246" s="133"/>
      <c r="D246" s="111"/>
      <c r="E246" s="111"/>
      <c r="F246" s="416"/>
    </row>
    <row r="247" spans="1:6" s="5" customFormat="1" hidden="1" x14ac:dyDescent="0.25">
      <c r="A247" s="220" t="s">
        <v>251</v>
      </c>
      <c r="B247" s="7"/>
      <c r="C247" s="133"/>
      <c r="D247" s="111"/>
      <c r="E247" s="111"/>
      <c r="F247" s="416"/>
    </row>
    <row r="248" spans="1:6" s="5" customFormat="1" ht="33.75" hidden="1" customHeight="1" x14ac:dyDescent="0.25">
      <c r="A248" s="17" t="s">
        <v>252</v>
      </c>
      <c r="B248" s="7"/>
      <c r="C248" s="133"/>
      <c r="D248" s="111"/>
      <c r="E248" s="111"/>
      <c r="F248" s="416"/>
    </row>
    <row r="249" spans="1:6" s="5" customFormat="1" ht="33.75" hidden="1" customHeight="1" x14ac:dyDescent="0.25">
      <c r="A249" s="220" t="s">
        <v>251</v>
      </c>
      <c r="B249" s="7"/>
      <c r="C249" s="133"/>
      <c r="D249" s="111"/>
      <c r="E249" s="111"/>
      <c r="F249" s="416"/>
    </row>
    <row r="250" spans="1:6" s="5" customFormat="1" ht="31.5" hidden="1" customHeight="1" x14ac:dyDescent="0.25">
      <c r="A250" s="17" t="s">
        <v>219</v>
      </c>
      <c r="B250" s="7"/>
      <c r="C250" s="133">
        <f>C251+C252+C254+C256</f>
        <v>0</v>
      </c>
      <c r="D250" s="111"/>
      <c r="E250" s="111"/>
      <c r="F250" s="416"/>
    </row>
    <row r="251" spans="1:6" s="5" customFormat="1" ht="30" hidden="1" x14ac:dyDescent="0.25">
      <c r="A251" s="17" t="s">
        <v>220</v>
      </c>
      <c r="B251" s="7"/>
      <c r="C251" s="133"/>
      <c r="D251" s="111"/>
      <c r="E251" s="111"/>
      <c r="F251" s="416"/>
    </row>
    <row r="252" spans="1:6" s="5" customFormat="1" ht="60" hidden="1" x14ac:dyDescent="0.25">
      <c r="A252" s="17" t="s">
        <v>253</v>
      </c>
      <c r="B252" s="7"/>
      <c r="C252" s="133"/>
      <c r="D252" s="111"/>
      <c r="E252" s="111"/>
      <c r="F252" s="416"/>
    </row>
    <row r="253" spans="1:6" s="5" customFormat="1" hidden="1" x14ac:dyDescent="0.25">
      <c r="A253" s="220" t="s">
        <v>251</v>
      </c>
      <c r="B253" s="7"/>
      <c r="C253" s="133"/>
      <c r="D253" s="111"/>
      <c r="E253" s="111"/>
      <c r="F253" s="416"/>
    </row>
    <row r="254" spans="1:6" s="5" customFormat="1" ht="45" hidden="1" x14ac:dyDescent="0.25">
      <c r="A254" s="17" t="s">
        <v>254</v>
      </c>
      <c r="B254" s="7"/>
      <c r="C254" s="133"/>
      <c r="D254" s="111"/>
      <c r="E254" s="111"/>
      <c r="F254" s="416"/>
    </row>
    <row r="255" spans="1:6" s="5" customFormat="1" hidden="1" x14ac:dyDescent="0.25">
      <c r="A255" s="220" t="s">
        <v>251</v>
      </c>
      <c r="B255" s="7"/>
      <c r="C255" s="133"/>
      <c r="D255" s="111"/>
      <c r="E255" s="111"/>
      <c r="F255" s="416"/>
    </row>
    <row r="256" spans="1:6" s="5" customFormat="1" ht="30" hidden="1" x14ac:dyDescent="0.25">
      <c r="A256" s="17" t="s">
        <v>221</v>
      </c>
      <c r="B256" s="7"/>
      <c r="C256" s="133"/>
      <c r="D256" s="111"/>
      <c r="E256" s="111"/>
      <c r="F256" s="416"/>
    </row>
    <row r="257" spans="1:6" s="5" customFormat="1" hidden="1" x14ac:dyDescent="0.25">
      <c r="A257" s="220" t="s">
        <v>251</v>
      </c>
      <c r="B257" s="7"/>
      <c r="C257" s="133"/>
      <c r="D257" s="111"/>
      <c r="E257" s="111"/>
      <c r="F257" s="416"/>
    </row>
    <row r="258" spans="1:6" s="5" customFormat="1" ht="45" hidden="1" x14ac:dyDescent="0.25">
      <c r="A258" s="17" t="s">
        <v>222</v>
      </c>
      <c r="B258" s="7"/>
      <c r="C258" s="133"/>
      <c r="D258" s="111"/>
      <c r="E258" s="111"/>
      <c r="F258" s="416"/>
    </row>
    <row r="259" spans="1:6" s="5" customFormat="1" ht="30" hidden="1" x14ac:dyDescent="0.25">
      <c r="A259" s="17" t="s">
        <v>223</v>
      </c>
      <c r="B259" s="7"/>
      <c r="C259" s="133"/>
      <c r="D259" s="111"/>
      <c r="E259" s="111"/>
      <c r="F259" s="416"/>
    </row>
    <row r="260" spans="1:6" s="5" customFormat="1" ht="30" hidden="1" x14ac:dyDescent="0.25">
      <c r="A260" s="17" t="s">
        <v>224</v>
      </c>
      <c r="B260" s="7"/>
      <c r="C260" s="133"/>
      <c r="D260" s="111"/>
      <c r="E260" s="111"/>
      <c r="F260" s="416"/>
    </row>
    <row r="261" spans="1:6" s="5" customFormat="1" hidden="1" x14ac:dyDescent="0.25">
      <c r="A261" s="17" t="s">
        <v>225</v>
      </c>
      <c r="B261" s="7"/>
      <c r="C261" s="111">
        <v>48445</v>
      </c>
      <c r="D261" s="111"/>
      <c r="E261" s="111"/>
      <c r="F261" s="416"/>
    </row>
    <row r="262" spans="1:6" s="5" customFormat="1" hidden="1" x14ac:dyDescent="0.25">
      <c r="A262" s="17" t="s">
        <v>259</v>
      </c>
      <c r="B262" s="7"/>
      <c r="C262" s="111"/>
      <c r="D262" s="111"/>
      <c r="E262" s="111"/>
      <c r="F262" s="416"/>
    </row>
    <row r="263" spans="1:6" s="5" customFormat="1" hidden="1" x14ac:dyDescent="0.25">
      <c r="A263" s="191" t="s">
        <v>270</v>
      </c>
      <c r="B263" s="7"/>
      <c r="C263" s="111"/>
      <c r="D263" s="111"/>
      <c r="E263" s="111"/>
      <c r="F263" s="416"/>
    </row>
    <row r="264" spans="1:6" s="5" customFormat="1" hidden="1" x14ac:dyDescent="0.25">
      <c r="A264" s="25" t="s">
        <v>139</v>
      </c>
      <c r="B264" s="7"/>
      <c r="C264" s="111">
        <v>30170</v>
      </c>
      <c r="D264" s="111"/>
      <c r="E264" s="111"/>
      <c r="F264" s="416"/>
    </row>
    <row r="265" spans="1:6" s="5" customFormat="1" hidden="1" x14ac:dyDescent="0.25">
      <c r="A265" s="191" t="s">
        <v>179</v>
      </c>
      <c r="B265" s="7"/>
      <c r="C265" s="111">
        <v>13312</v>
      </c>
      <c r="D265" s="111"/>
      <c r="E265" s="111"/>
      <c r="F265" s="416"/>
    </row>
    <row r="266" spans="1:6" s="5" customFormat="1" ht="30" hidden="1" x14ac:dyDescent="0.25">
      <c r="A266" s="25" t="s">
        <v>140</v>
      </c>
      <c r="B266" s="7"/>
      <c r="C266" s="111"/>
      <c r="D266" s="111"/>
      <c r="E266" s="111"/>
      <c r="F266" s="416"/>
    </row>
    <row r="267" spans="1:6" s="5" customFormat="1" hidden="1" x14ac:dyDescent="0.25">
      <c r="A267" s="192" t="s">
        <v>197</v>
      </c>
      <c r="B267" s="7"/>
      <c r="C267" s="111"/>
      <c r="D267" s="111"/>
      <c r="E267" s="111"/>
      <c r="F267" s="416"/>
    </row>
    <row r="268" spans="1:6" s="5" customFormat="1" hidden="1" x14ac:dyDescent="0.25">
      <c r="A268" s="232" t="s">
        <v>256</v>
      </c>
      <c r="B268" s="7"/>
      <c r="C268" s="111"/>
      <c r="D268" s="111"/>
      <c r="E268" s="111"/>
      <c r="F268" s="416"/>
    </row>
    <row r="269" spans="1:6" s="5" customFormat="1" hidden="1" x14ac:dyDescent="0.25">
      <c r="A269" s="18" t="s">
        <v>185</v>
      </c>
      <c r="B269" s="7"/>
      <c r="C269" s="103">
        <f>C241+ROUND(C264*3.2,0)+C266</f>
        <v>144989</v>
      </c>
      <c r="D269" s="111"/>
      <c r="E269" s="111"/>
      <c r="F269" s="416"/>
    </row>
    <row r="270" spans="1:6" s="5" customFormat="1" hidden="1" x14ac:dyDescent="0.25">
      <c r="A270" s="97" t="s">
        <v>8</v>
      </c>
      <c r="B270" s="12"/>
      <c r="C270" s="111"/>
      <c r="D270" s="111"/>
      <c r="E270" s="111"/>
      <c r="F270" s="416"/>
    </row>
    <row r="271" spans="1:6" s="5" customFormat="1" hidden="1" x14ac:dyDescent="0.25">
      <c r="A271" s="95" t="s">
        <v>164</v>
      </c>
      <c r="B271" s="12"/>
      <c r="C271" s="111"/>
      <c r="D271" s="111"/>
      <c r="E271" s="111"/>
      <c r="F271" s="416"/>
    </row>
    <row r="272" spans="1:6" s="5" customFormat="1" hidden="1" x14ac:dyDescent="0.25">
      <c r="A272" s="14" t="s">
        <v>28</v>
      </c>
      <c r="B272" s="9">
        <v>300</v>
      </c>
      <c r="C272" s="111">
        <v>1150</v>
      </c>
      <c r="D272" s="13">
        <v>7.9</v>
      </c>
      <c r="E272" s="111">
        <f>ROUND(F272/B272,0)</f>
        <v>30</v>
      </c>
      <c r="F272" s="416">
        <f>ROUND(C272*D272,0)</f>
        <v>9085</v>
      </c>
    </row>
    <row r="273" spans="1:6" s="5" customFormat="1" hidden="1" x14ac:dyDescent="0.25">
      <c r="A273" s="22" t="s">
        <v>10</v>
      </c>
      <c r="B273" s="9"/>
      <c r="C273" s="103">
        <f>C272</f>
        <v>1150</v>
      </c>
      <c r="D273" s="123">
        <f>F273/C273</f>
        <v>7.9</v>
      </c>
      <c r="E273" s="103">
        <f>E272</f>
        <v>30</v>
      </c>
      <c r="F273" s="417">
        <f>F272</f>
        <v>9085</v>
      </c>
    </row>
    <row r="274" spans="1:6" s="5" customFormat="1" hidden="1" x14ac:dyDescent="0.25">
      <c r="A274" s="21" t="s">
        <v>23</v>
      </c>
      <c r="B274" s="9"/>
      <c r="C274" s="103"/>
      <c r="D274" s="123"/>
      <c r="E274" s="103"/>
      <c r="F274" s="417"/>
    </row>
    <row r="275" spans="1:6" s="5" customFormat="1" hidden="1" x14ac:dyDescent="0.25">
      <c r="A275" s="14" t="s">
        <v>165</v>
      </c>
      <c r="B275" s="9">
        <v>240</v>
      </c>
      <c r="C275" s="111">
        <v>312</v>
      </c>
      <c r="D275" s="13">
        <v>8</v>
      </c>
      <c r="E275" s="111">
        <f>ROUND(F275/B275,0)</f>
        <v>10</v>
      </c>
      <c r="F275" s="416">
        <f>ROUND(C275*D275,0)</f>
        <v>2496</v>
      </c>
    </row>
    <row r="276" spans="1:6" s="5" customFormat="1" hidden="1" x14ac:dyDescent="0.25">
      <c r="A276" s="398" t="s">
        <v>13</v>
      </c>
      <c r="B276" s="9">
        <v>240</v>
      </c>
      <c r="C276" s="111">
        <v>105</v>
      </c>
      <c r="D276" s="335">
        <v>3</v>
      </c>
      <c r="E276" s="111">
        <f>ROUND(F276/B276,0)</f>
        <v>1</v>
      </c>
      <c r="F276" s="416">
        <f>ROUND(C276*D276,0)</f>
        <v>315</v>
      </c>
    </row>
    <row r="277" spans="1:6" s="5" customFormat="1" hidden="1" x14ac:dyDescent="0.25">
      <c r="A277" s="395" t="s">
        <v>166</v>
      </c>
      <c r="B277" s="20"/>
      <c r="C277" s="121">
        <f>C275+C276</f>
        <v>417</v>
      </c>
      <c r="D277" s="125">
        <f>F277/C277</f>
        <v>6.7410071942446042</v>
      </c>
      <c r="E277" s="121">
        <f>E275+E276</f>
        <v>11</v>
      </c>
      <c r="F277" s="425">
        <f>F275+F276</f>
        <v>2811</v>
      </c>
    </row>
    <row r="278" spans="1:6" ht="18.75" hidden="1" customHeight="1" x14ac:dyDescent="0.25">
      <c r="A278" s="23" t="s">
        <v>136</v>
      </c>
      <c r="B278" s="399"/>
      <c r="C278" s="103">
        <f>C273+C277</f>
        <v>1567</v>
      </c>
      <c r="D278" s="123">
        <f>F278/C278</f>
        <v>7.5915762603701342</v>
      </c>
      <c r="E278" s="103">
        <f>E273+E277</f>
        <v>41</v>
      </c>
      <c r="F278" s="417">
        <f>F273+F277</f>
        <v>11896</v>
      </c>
    </row>
    <row r="279" spans="1:6" s="33" customFormat="1" ht="14.25" hidden="1" x14ac:dyDescent="0.2">
      <c r="A279" s="400" t="s">
        <v>11</v>
      </c>
      <c r="B279" s="391"/>
      <c r="C279" s="401"/>
      <c r="D279" s="401"/>
      <c r="E279" s="401"/>
      <c r="F279" s="428"/>
    </row>
    <row r="280" spans="1:6" hidden="1" x14ac:dyDescent="0.25">
      <c r="A280" s="308"/>
      <c r="B280" s="309"/>
      <c r="C280" s="144"/>
      <c r="D280" s="144"/>
      <c r="E280" s="144"/>
      <c r="F280" s="422"/>
    </row>
    <row r="281" spans="1:6" hidden="1" x14ac:dyDescent="0.25">
      <c r="A281" s="250" t="s">
        <v>146</v>
      </c>
      <c r="B281" s="9"/>
      <c r="C281" s="111"/>
      <c r="D281" s="111"/>
      <c r="E281" s="111"/>
      <c r="F281" s="416"/>
    </row>
    <row r="282" spans="1:6" hidden="1" x14ac:dyDescent="0.25">
      <c r="A282" s="10" t="s">
        <v>5</v>
      </c>
      <c r="B282" s="9"/>
      <c r="C282" s="111"/>
      <c r="D282" s="111"/>
      <c r="E282" s="111"/>
      <c r="F282" s="416"/>
    </row>
    <row r="283" spans="1:6" hidden="1" x14ac:dyDescent="0.25">
      <c r="A283" s="11" t="s">
        <v>32</v>
      </c>
      <c r="B283" s="9">
        <v>300</v>
      </c>
      <c r="C283" s="9">
        <v>1720</v>
      </c>
      <c r="D283" s="13">
        <v>5.8</v>
      </c>
      <c r="E283" s="111">
        <f>ROUND(F283/B283,0)</f>
        <v>33</v>
      </c>
      <c r="F283" s="416">
        <f>ROUND(C283*D283,0)</f>
        <v>9976</v>
      </c>
    </row>
    <row r="284" spans="1:6" hidden="1" x14ac:dyDescent="0.25">
      <c r="A284" s="11" t="s">
        <v>28</v>
      </c>
      <c r="B284" s="9">
        <v>300</v>
      </c>
      <c r="C284" s="9">
        <v>190</v>
      </c>
      <c r="D284" s="13">
        <v>7.2</v>
      </c>
      <c r="E284" s="111">
        <f>ROUND(F284/B284,0)</f>
        <v>5</v>
      </c>
      <c r="F284" s="416">
        <f>ROUND(C284*D284,0)</f>
        <v>1368</v>
      </c>
    </row>
    <row r="285" spans="1:6" hidden="1" x14ac:dyDescent="0.25">
      <c r="A285" s="15" t="s">
        <v>6</v>
      </c>
      <c r="B285" s="12"/>
      <c r="C285" s="103">
        <f>C283+C284</f>
        <v>1910</v>
      </c>
      <c r="D285" s="123">
        <f>F285/C285</f>
        <v>5.9392670157068066</v>
      </c>
      <c r="E285" s="103">
        <f>E283+E284</f>
        <v>38</v>
      </c>
      <c r="F285" s="417">
        <f>F283+F284</f>
        <v>11344</v>
      </c>
    </row>
    <row r="286" spans="1:6" hidden="1" x14ac:dyDescent="0.25">
      <c r="A286" s="16" t="s">
        <v>186</v>
      </c>
      <c r="B286" s="7"/>
      <c r="C286" s="111"/>
      <c r="D286" s="111"/>
      <c r="E286" s="111"/>
      <c r="F286" s="416"/>
    </row>
    <row r="287" spans="1:6" hidden="1" x14ac:dyDescent="0.25">
      <c r="A287" s="17" t="s">
        <v>141</v>
      </c>
      <c r="B287" s="7"/>
      <c r="C287" s="111">
        <f>C288+C289+C296+C304+C305+C306+C307</f>
        <v>36000</v>
      </c>
      <c r="D287" s="111"/>
      <c r="E287" s="111"/>
      <c r="F287" s="416"/>
    </row>
    <row r="288" spans="1:6" hidden="1" x14ac:dyDescent="0.25">
      <c r="A288" s="17" t="s">
        <v>180</v>
      </c>
      <c r="B288" s="7"/>
      <c r="C288" s="111"/>
      <c r="D288" s="111"/>
      <c r="E288" s="111"/>
      <c r="F288" s="416"/>
    </row>
    <row r="289" spans="1:6" ht="30" hidden="1" x14ac:dyDescent="0.25">
      <c r="A289" s="17" t="s">
        <v>181</v>
      </c>
      <c r="B289" s="7"/>
      <c r="C289" s="111">
        <f>C290+C291+C294+C295</f>
        <v>0</v>
      </c>
      <c r="D289" s="111"/>
      <c r="E289" s="111"/>
      <c r="F289" s="416"/>
    </row>
    <row r="290" spans="1:6" ht="30" hidden="1" x14ac:dyDescent="0.25">
      <c r="A290" s="17" t="s">
        <v>182</v>
      </c>
      <c r="B290" s="7"/>
      <c r="C290" s="111"/>
      <c r="D290" s="111"/>
      <c r="E290" s="111"/>
      <c r="F290" s="416"/>
    </row>
    <row r="291" spans="1:6" ht="30" hidden="1" x14ac:dyDescent="0.25">
      <c r="A291" s="17" t="s">
        <v>183</v>
      </c>
      <c r="B291" s="7"/>
      <c r="C291" s="111"/>
      <c r="D291" s="111"/>
      <c r="E291" s="111"/>
      <c r="F291" s="416"/>
    </row>
    <row r="292" spans="1:6" ht="45" hidden="1" x14ac:dyDescent="0.25">
      <c r="A292" s="17" t="s">
        <v>250</v>
      </c>
      <c r="B292" s="7"/>
      <c r="C292" s="111"/>
      <c r="D292" s="111"/>
      <c r="E292" s="111"/>
      <c r="F292" s="416"/>
    </row>
    <row r="293" spans="1:6" hidden="1" x14ac:dyDescent="0.25">
      <c r="A293" s="220" t="s">
        <v>251</v>
      </c>
      <c r="B293" s="7"/>
      <c r="C293" s="111"/>
      <c r="D293" s="111"/>
      <c r="E293" s="111"/>
      <c r="F293" s="416"/>
    </row>
    <row r="294" spans="1:6" ht="30" hidden="1" x14ac:dyDescent="0.25">
      <c r="A294" s="17" t="s">
        <v>252</v>
      </c>
      <c r="B294" s="7"/>
      <c r="C294" s="111"/>
      <c r="D294" s="111"/>
      <c r="E294" s="111"/>
      <c r="F294" s="416"/>
    </row>
    <row r="295" spans="1:6" hidden="1" x14ac:dyDescent="0.25">
      <c r="A295" s="220" t="s">
        <v>251</v>
      </c>
      <c r="B295" s="7"/>
      <c r="C295" s="111"/>
      <c r="D295" s="111"/>
      <c r="E295" s="111"/>
      <c r="F295" s="416"/>
    </row>
    <row r="296" spans="1:6" ht="30" hidden="1" x14ac:dyDescent="0.25">
      <c r="A296" s="17" t="s">
        <v>219</v>
      </c>
      <c r="B296" s="7"/>
      <c r="C296" s="111">
        <f>C297+C298+C300+C302+C303</f>
        <v>0</v>
      </c>
      <c r="D296" s="111"/>
      <c r="E296" s="111"/>
      <c r="F296" s="416"/>
    </row>
    <row r="297" spans="1:6" ht="30" hidden="1" x14ac:dyDescent="0.25">
      <c r="A297" s="17" t="s">
        <v>220</v>
      </c>
      <c r="B297" s="7"/>
      <c r="C297" s="111"/>
      <c r="D297" s="111"/>
      <c r="E297" s="111"/>
      <c r="F297" s="416"/>
    </row>
    <row r="298" spans="1:6" ht="60" hidden="1" x14ac:dyDescent="0.25">
      <c r="A298" s="17" t="s">
        <v>253</v>
      </c>
      <c r="B298" s="7"/>
      <c r="C298" s="111"/>
      <c r="D298" s="111"/>
      <c r="E298" s="111"/>
      <c r="F298" s="416"/>
    </row>
    <row r="299" spans="1:6" hidden="1" x14ac:dyDescent="0.25">
      <c r="A299" s="220" t="s">
        <v>251</v>
      </c>
      <c r="B299" s="7"/>
      <c r="C299" s="111"/>
      <c r="D299" s="111"/>
      <c r="E299" s="111"/>
      <c r="F299" s="416"/>
    </row>
    <row r="300" spans="1:6" ht="45" hidden="1" x14ac:dyDescent="0.25">
      <c r="A300" s="17" t="s">
        <v>254</v>
      </c>
      <c r="B300" s="7"/>
      <c r="C300" s="111"/>
      <c r="D300" s="111"/>
      <c r="E300" s="111"/>
      <c r="F300" s="416"/>
    </row>
    <row r="301" spans="1:6" hidden="1" x14ac:dyDescent="0.25">
      <c r="A301" s="220" t="s">
        <v>251</v>
      </c>
      <c r="B301" s="7"/>
      <c r="C301" s="111"/>
      <c r="D301" s="111"/>
      <c r="E301" s="111"/>
      <c r="F301" s="416"/>
    </row>
    <row r="302" spans="1:6" ht="30" hidden="1" x14ac:dyDescent="0.25">
      <c r="A302" s="17" t="s">
        <v>221</v>
      </c>
      <c r="B302" s="7"/>
      <c r="C302" s="111"/>
      <c r="D302" s="111"/>
      <c r="E302" s="111"/>
      <c r="F302" s="416"/>
    </row>
    <row r="303" spans="1:6" hidden="1" x14ac:dyDescent="0.25">
      <c r="A303" s="220" t="s">
        <v>251</v>
      </c>
      <c r="B303" s="7"/>
      <c r="C303" s="111"/>
      <c r="D303" s="111"/>
      <c r="E303" s="111"/>
      <c r="F303" s="416"/>
    </row>
    <row r="304" spans="1:6" ht="45" hidden="1" x14ac:dyDescent="0.25">
      <c r="A304" s="17" t="s">
        <v>222</v>
      </c>
      <c r="B304" s="7"/>
      <c r="C304" s="111"/>
      <c r="D304" s="111"/>
      <c r="E304" s="111"/>
      <c r="F304" s="416"/>
    </row>
    <row r="305" spans="1:6" ht="30" hidden="1" x14ac:dyDescent="0.25">
      <c r="A305" s="17" t="s">
        <v>223</v>
      </c>
      <c r="B305" s="7"/>
      <c r="C305" s="111"/>
      <c r="D305" s="111"/>
      <c r="E305" s="111"/>
      <c r="F305" s="416"/>
    </row>
    <row r="306" spans="1:6" ht="30" hidden="1" x14ac:dyDescent="0.25">
      <c r="A306" s="17" t="s">
        <v>224</v>
      </c>
      <c r="B306" s="7"/>
      <c r="C306" s="111"/>
      <c r="D306" s="111"/>
      <c r="E306" s="111"/>
      <c r="F306" s="416"/>
    </row>
    <row r="307" spans="1:6" hidden="1" x14ac:dyDescent="0.25">
      <c r="A307" s="17" t="s">
        <v>225</v>
      </c>
      <c r="B307" s="7"/>
      <c r="C307" s="111">
        <v>36000</v>
      </c>
      <c r="D307" s="111"/>
      <c r="E307" s="111"/>
      <c r="F307" s="416"/>
    </row>
    <row r="308" spans="1:6" hidden="1" x14ac:dyDescent="0.25">
      <c r="A308" s="17" t="s">
        <v>259</v>
      </c>
      <c r="B308" s="7"/>
      <c r="C308" s="111"/>
      <c r="D308" s="111"/>
      <c r="E308" s="111"/>
      <c r="F308" s="416"/>
    </row>
    <row r="309" spans="1:6" hidden="1" x14ac:dyDescent="0.25">
      <c r="A309" s="191" t="s">
        <v>270</v>
      </c>
      <c r="B309" s="7"/>
      <c r="C309" s="111"/>
      <c r="D309" s="111"/>
      <c r="E309" s="111"/>
      <c r="F309" s="416"/>
    </row>
    <row r="310" spans="1:6" hidden="1" x14ac:dyDescent="0.25">
      <c r="A310" s="25" t="s">
        <v>139</v>
      </c>
      <c r="B310" s="7"/>
      <c r="C310" s="111">
        <v>7900</v>
      </c>
      <c r="D310" s="111"/>
      <c r="E310" s="111"/>
      <c r="F310" s="416"/>
    </row>
    <row r="311" spans="1:6" hidden="1" x14ac:dyDescent="0.25">
      <c r="A311" s="191" t="s">
        <v>179</v>
      </c>
      <c r="B311" s="7"/>
      <c r="C311" s="111">
        <v>6656</v>
      </c>
      <c r="D311" s="111"/>
      <c r="E311" s="111"/>
      <c r="F311" s="416"/>
    </row>
    <row r="312" spans="1:6" ht="30" hidden="1" x14ac:dyDescent="0.25">
      <c r="A312" s="25" t="s">
        <v>140</v>
      </c>
      <c r="B312" s="7"/>
      <c r="C312" s="111"/>
      <c r="D312" s="111"/>
      <c r="E312" s="111"/>
      <c r="F312" s="416"/>
    </row>
    <row r="313" spans="1:6" hidden="1" x14ac:dyDescent="0.25">
      <c r="A313" s="192" t="s">
        <v>197</v>
      </c>
      <c r="B313" s="7"/>
      <c r="C313" s="111"/>
      <c r="D313" s="111"/>
      <c r="E313" s="111"/>
      <c r="F313" s="416"/>
    </row>
    <row r="314" spans="1:6" hidden="1" x14ac:dyDescent="0.25">
      <c r="A314" s="232" t="s">
        <v>256</v>
      </c>
      <c r="B314" s="7"/>
      <c r="C314" s="111"/>
      <c r="D314" s="111"/>
      <c r="E314" s="111"/>
      <c r="F314" s="416"/>
    </row>
    <row r="315" spans="1:6" hidden="1" x14ac:dyDescent="0.25">
      <c r="A315" s="18" t="s">
        <v>185</v>
      </c>
      <c r="B315" s="7"/>
      <c r="C315" s="103">
        <f>C287+ROUND(C310*3.2,0)+C312</f>
        <v>61280</v>
      </c>
      <c r="D315" s="111"/>
      <c r="E315" s="111"/>
      <c r="F315" s="416"/>
    </row>
    <row r="316" spans="1:6" hidden="1" x14ac:dyDescent="0.25">
      <c r="A316" s="97" t="s">
        <v>8</v>
      </c>
      <c r="B316" s="12"/>
      <c r="C316" s="111"/>
      <c r="D316" s="111"/>
      <c r="E316" s="111"/>
      <c r="F316" s="416"/>
    </row>
    <row r="317" spans="1:6" hidden="1" x14ac:dyDescent="0.25">
      <c r="A317" s="21" t="s">
        <v>23</v>
      </c>
      <c r="B317" s="12"/>
      <c r="C317" s="111"/>
      <c r="D317" s="111"/>
      <c r="E317" s="111"/>
      <c r="F317" s="416"/>
    </row>
    <row r="318" spans="1:6" hidden="1" x14ac:dyDescent="0.25">
      <c r="A318" s="14" t="s">
        <v>165</v>
      </c>
      <c r="B318" s="9">
        <v>240</v>
      </c>
      <c r="C318" s="111">
        <v>480</v>
      </c>
      <c r="D318" s="13">
        <v>7</v>
      </c>
      <c r="E318" s="111">
        <f>ROUND(F318/B318,0)</f>
        <v>14</v>
      </c>
      <c r="F318" s="416">
        <f>ROUND(C318*D318,0)</f>
        <v>3360</v>
      </c>
    </row>
    <row r="319" spans="1:6" ht="14.25" hidden="1" customHeight="1" x14ac:dyDescent="0.25">
      <c r="A319" s="395" t="s">
        <v>166</v>
      </c>
      <c r="B319" s="9"/>
      <c r="C319" s="121">
        <f>C316+C318</f>
        <v>480</v>
      </c>
      <c r="D319" s="125">
        <f>F319/C319</f>
        <v>7</v>
      </c>
      <c r="E319" s="121">
        <f>E316+E318</f>
        <v>14</v>
      </c>
      <c r="F319" s="425">
        <f>F316+F318</f>
        <v>3360</v>
      </c>
    </row>
    <row r="320" spans="1:6" ht="20.25" hidden="1" customHeight="1" x14ac:dyDescent="0.25">
      <c r="A320" s="23" t="s">
        <v>136</v>
      </c>
      <c r="B320" s="30"/>
      <c r="C320" s="150">
        <f>C319</f>
        <v>480</v>
      </c>
      <c r="D320" s="123">
        <f>F320/C320</f>
        <v>7</v>
      </c>
      <c r="E320" s="150">
        <f>E319</f>
        <v>14</v>
      </c>
      <c r="F320" s="429">
        <f>F319</f>
        <v>3360</v>
      </c>
    </row>
    <row r="321" spans="1:6" ht="15.75" hidden="1" thickBot="1" x14ac:dyDescent="0.3">
      <c r="A321" s="115" t="s">
        <v>11</v>
      </c>
      <c r="B321" s="119"/>
      <c r="C321" s="116"/>
      <c r="D321" s="116"/>
      <c r="E321" s="116"/>
      <c r="F321" s="430"/>
    </row>
    <row r="322" spans="1:6" hidden="1" x14ac:dyDescent="0.25">
      <c r="A322" s="308"/>
      <c r="B322" s="309"/>
      <c r="C322" s="144"/>
      <c r="D322" s="144"/>
      <c r="E322" s="144"/>
      <c r="F322" s="422"/>
    </row>
    <row r="323" spans="1:6" x14ac:dyDescent="0.25">
      <c r="A323" s="397" t="s">
        <v>147</v>
      </c>
      <c r="B323" s="9"/>
      <c r="C323" s="111"/>
      <c r="D323" s="111"/>
      <c r="E323" s="111"/>
      <c r="F323" s="416"/>
    </row>
    <row r="324" spans="1:6" x14ac:dyDescent="0.25">
      <c r="A324" s="10" t="s">
        <v>5</v>
      </c>
      <c r="B324" s="9"/>
      <c r="C324" s="111"/>
      <c r="D324" s="111"/>
      <c r="E324" s="111"/>
      <c r="F324" s="416"/>
    </row>
    <row r="325" spans="1:6" x14ac:dyDescent="0.25">
      <c r="A325" s="11" t="s">
        <v>32</v>
      </c>
      <c r="B325" s="9">
        <v>300</v>
      </c>
      <c r="C325" s="111">
        <v>1700</v>
      </c>
      <c r="D325" s="13">
        <v>6.1</v>
      </c>
      <c r="E325" s="111">
        <f>ROUND(F325/B325,0)</f>
        <v>35</v>
      </c>
      <c r="F325" s="416">
        <f>ROUND(C325*D325,0)</f>
        <v>10370</v>
      </c>
    </row>
    <row r="326" spans="1:6" x14ac:dyDescent="0.25">
      <c r="A326" s="11" t="s">
        <v>28</v>
      </c>
      <c r="B326" s="9">
        <v>340</v>
      </c>
      <c r="C326" s="111">
        <v>428</v>
      </c>
      <c r="D326" s="13">
        <v>8</v>
      </c>
      <c r="E326" s="111">
        <f>ROUND(F326/B326,0)</f>
        <v>10</v>
      </c>
      <c r="F326" s="416">
        <f>ROUND(C326*D326,0)</f>
        <v>3424</v>
      </c>
    </row>
    <row r="327" spans="1:6" x14ac:dyDescent="0.25">
      <c r="A327" s="15" t="s">
        <v>6</v>
      </c>
      <c r="B327" s="12"/>
      <c r="C327" s="103">
        <f>C325+C326</f>
        <v>2128</v>
      </c>
      <c r="D327" s="123">
        <f>F327/C327</f>
        <v>6.4821428571428568</v>
      </c>
      <c r="E327" s="103">
        <f>E325+E326</f>
        <v>45</v>
      </c>
      <c r="F327" s="417">
        <f>F325+F326</f>
        <v>13794</v>
      </c>
    </row>
    <row r="328" spans="1:6" x14ac:dyDescent="0.25">
      <c r="A328" s="16" t="s">
        <v>186</v>
      </c>
      <c r="B328" s="7"/>
      <c r="C328" s="111"/>
      <c r="D328" s="123"/>
      <c r="E328" s="103"/>
      <c r="F328" s="417"/>
    </row>
    <row r="329" spans="1:6" x14ac:dyDescent="0.25">
      <c r="A329" s="17" t="s">
        <v>141</v>
      </c>
      <c r="B329" s="7"/>
      <c r="C329" s="111">
        <f>C330+C331+C338+C346+C347+C348+C349</f>
        <v>19000</v>
      </c>
      <c r="D329" s="111"/>
      <c r="E329" s="111"/>
      <c r="F329" s="416"/>
    </row>
    <row r="330" spans="1:6" x14ac:dyDescent="0.25">
      <c r="A330" s="17" t="s">
        <v>180</v>
      </c>
      <c r="B330" s="7"/>
      <c r="C330" s="111"/>
      <c r="D330" s="111"/>
      <c r="E330" s="111"/>
      <c r="F330" s="416"/>
    </row>
    <row r="331" spans="1:6" ht="30" x14ac:dyDescent="0.25">
      <c r="A331" s="17" t="s">
        <v>181</v>
      </c>
      <c r="B331" s="7"/>
      <c r="C331" s="111">
        <f>C332+C333+C334+C336</f>
        <v>0</v>
      </c>
      <c r="D331" s="111"/>
      <c r="E331" s="111"/>
      <c r="F331" s="416"/>
    </row>
    <row r="332" spans="1:6" ht="30" x14ac:dyDescent="0.25">
      <c r="A332" s="17" t="s">
        <v>182</v>
      </c>
      <c r="B332" s="7"/>
      <c r="C332" s="111"/>
      <c r="D332" s="111"/>
      <c r="E332" s="111"/>
      <c r="F332" s="416"/>
    </row>
    <row r="333" spans="1:6" ht="30" x14ac:dyDescent="0.25">
      <c r="A333" s="17" t="s">
        <v>183</v>
      </c>
      <c r="B333" s="7"/>
      <c r="C333" s="111"/>
      <c r="D333" s="111"/>
      <c r="E333" s="111"/>
      <c r="F333" s="416"/>
    </row>
    <row r="334" spans="1:6" ht="45" x14ac:dyDescent="0.25">
      <c r="A334" s="17" t="s">
        <v>250</v>
      </c>
      <c r="B334" s="7"/>
      <c r="C334" s="111"/>
      <c r="D334" s="111"/>
      <c r="E334" s="111"/>
      <c r="F334" s="416"/>
    </row>
    <row r="335" spans="1:6" x14ac:dyDescent="0.25">
      <c r="A335" s="220" t="s">
        <v>251</v>
      </c>
      <c r="B335" s="7"/>
      <c r="C335" s="111"/>
      <c r="D335" s="111"/>
      <c r="E335" s="111"/>
      <c r="F335" s="416"/>
    </row>
    <row r="336" spans="1:6" ht="30" x14ac:dyDescent="0.25">
      <c r="A336" s="17" t="s">
        <v>252</v>
      </c>
      <c r="B336" s="7"/>
      <c r="C336" s="111"/>
      <c r="D336" s="111"/>
      <c r="E336" s="111"/>
      <c r="F336" s="416"/>
    </row>
    <row r="337" spans="1:6" x14ac:dyDescent="0.25">
      <c r="A337" s="220" t="s">
        <v>251</v>
      </c>
      <c r="B337" s="7"/>
      <c r="C337" s="111"/>
      <c r="D337" s="111"/>
      <c r="E337" s="111"/>
      <c r="F337" s="416"/>
    </row>
    <row r="338" spans="1:6" ht="30" x14ac:dyDescent="0.25">
      <c r="A338" s="17" t="s">
        <v>219</v>
      </c>
      <c r="B338" s="7"/>
      <c r="C338" s="111">
        <f>C339+C340+C342+C344+C345</f>
        <v>0</v>
      </c>
      <c r="D338" s="111"/>
      <c r="E338" s="111"/>
      <c r="F338" s="416"/>
    </row>
    <row r="339" spans="1:6" ht="30" x14ac:dyDescent="0.25">
      <c r="A339" s="17" t="s">
        <v>220</v>
      </c>
      <c r="B339" s="7"/>
      <c r="C339" s="111"/>
      <c r="D339" s="111"/>
      <c r="E339" s="111"/>
      <c r="F339" s="416"/>
    </row>
    <row r="340" spans="1:6" ht="60" x14ac:dyDescent="0.25">
      <c r="A340" s="17" t="s">
        <v>253</v>
      </c>
      <c r="B340" s="7"/>
      <c r="C340" s="111"/>
      <c r="D340" s="111"/>
      <c r="E340" s="111"/>
      <c r="F340" s="416"/>
    </row>
    <row r="341" spans="1:6" x14ac:dyDescent="0.25">
      <c r="A341" s="220" t="s">
        <v>251</v>
      </c>
      <c r="B341" s="7"/>
      <c r="C341" s="111"/>
      <c r="D341" s="111"/>
      <c r="E341" s="111"/>
      <c r="F341" s="416"/>
    </row>
    <row r="342" spans="1:6" ht="45" x14ac:dyDescent="0.25">
      <c r="A342" s="17" t="s">
        <v>254</v>
      </c>
      <c r="B342" s="7"/>
      <c r="C342" s="111"/>
      <c r="D342" s="111"/>
      <c r="E342" s="111"/>
      <c r="F342" s="416"/>
    </row>
    <row r="343" spans="1:6" x14ac:dyDescent="0.25">
      <c r="A343" s="220" t="s">
        <v>251</v>
      </c>
      <c r="B343" s="7"/>
      <c r="C343" s="111"/>
      <c r="D343" s="111"/>
      <c r="E343" s="111"/>
      <c r="F343" s="416"/>
    </row>
    <row r="344" spans="1:6" ht="30" x14ac:dyDescent="0.25">
      <c r="A344" s="17" t="s">
        <v>221</v>
      </c>
      <c r="B344" s="7"/>
      <c r="C344" s="111"/>
      <c r="D344" s="111"/>
      <c r="E344" s="111"/>
      <c r="F344" s="416"/>
    </row>
    <row r="345" spans="1:6" x14ac:dyDescent="0.25">
      <c r="A345" s="220" t="s">
        <v>251</v>
      </c>
      <c r="B345" s="7"/>
      <c r="C345" s="111"/>
      <c r="D345" s="111"/>
      <c r="E345" s="111"/>
      <c r="F345" s="416"/>
    </row>
    <row r="346" spans="1:6" ht="45" x14ac:dyDescent="0.25">
      <c r="A346" s="17" t="s">
        <v>222</v>
      </c>
      <c r="B346" s="7"/>
      <c r="C346" s="111"/>
      <c r="D346" s="111"/>
      <c r="E346" s="111"/>
      <c r="F346" s="416"/>
    </row>
    <row r="347" spans="1:6" ht="30" x14ac:dyDescent="0.25">
      <c r="A347" s="17" t="s">
        <v>223</v>
      </c>
      <c r="B347" s="7"/>
      <c r="C347" s="111"/>
      <c r="D347" s="111"/>
      <c r="E347" s="111"/>
      <c r="F347" s="416"/>
    </row>
    <row r="348" spans="1:6" ht="30" x14ac:dyDescent="0.25">
      <c r="A348" s="17" t="s">
        <v>224</v>
      </c>
      <c r="B348" s="7"/>
      <c r="C348" s="111"/>
      <c r="D348" s="111"/>
      <c r="E348" s="111"/>
      <c r="F348" s="416"/>
    </row>
    <row r="349" spans="1:6" x14ac:dyDescent="0.25">
      <c r="A349" s="17" t="s">
        <v>225</v>
      </c>
      <c r="B349" s="7"/>
      <c r="C349" s="111">
        <v>19000</v>
      </c>
      <c r="D349" s="111"/>
      <c r="E349" s="111"/>
      <c r="F349" s="416"/>
    </row>
    <row r="350" spans="1:6" x14ac:dyDescent="0.25">
      <c r="A350" s="17" t="s">
        <v>259</v>
      </c>
      <c r="B350" s="7"/>
      <c r="C350" s="111"/>
      <c r="D350" s="111"/>
      <c r="E350" s="111"/>
      <c r="F350" s="416"/>
    </row>
    <row r="351" spans="1:6" x14ac:dyDescent="0.25">
      <c r="A351" s="191" t="s">
        <v>270</v>
      </c>
      <c r="B351" s="7"/>
      <c r="C351" s="111"/>
      <c r="D351" s="111"/>
      <c r="E351" s="111"/>
      <c r="F351" s="416"/>
    </row>
    <row r="352" spans="1:6" x14ac:dyDescent="0.25">
      <c r="A352" s="25" t="s">
        <v>139</v>
      </c>
      <c r="B352" s="7"/>
      <c r="C352" s="111">
        <v>8989</v>
      </c>
      <c r="D352" s="111"/>
      <c r="E352" s="111"/>
      <c r="F352" s="416"/>
    </row>
    <row r="353" spans="1:6" x14ac:dyDescent="0.25">
      <c r="A353" s="191" t="s">
        <v>179</v>
      </c>
      <c r="B353" s="7"/>
      <c r="C353" s="111">
        <v>6000</v>
      </c>
      <c r="D353" s="111"/>
      <c r="E353" s="111"/>
      <c r="F353" s="416"/>
    </row>
    <row r="354" spans="1:6" ht="30" x14ac:dyDescent="0.25">
      <c r="A354" s="25" t="s">
        <v>140</v>
      </c>
      <c r="B354" s="7"/>
      <c r="C354" s="111"/>
      <c r="D354" s="111"/>
      <c r="E354" s="111"/>
      <c r="F354" s="416"/>
    </row>
    <row r="355" spans="1:6" x14ac:dyDescent="0.25">
      <c r="A355" s="192" t="s">
        <v>197</v>
      </c>
      <c r="B355" s="7"/>
      <c r="C355" s="111"/>
      <c r="D355" s="111"/>
      <c r="E355" s="111"/>
      <c r="F355" s="416"/>
    </row>
    <row r="356" spans="1:6" x14ac:dyDescent="0.25">
      <c r="A356" s="232" t="s">
        <v>256</v>
      </c>
      <c r="B356" s="7"/>
      <c r="C356" s="111"/>
      <c r="D356" s="111"/>
      <c r="E356" s="111"/>
      <c r="F356" s="416"/>
    </row>
    <row r="357" spans="1:6" x14ac:dyDescent="0.25">
      <c r="A357" s="18" t="s">
        <v>185</v>
      </c>
      <c r="B357" s="7"/>
      <c r="C357" s="103">
        <f>C329+ROUND(C352*3.2,0)+C354</f>
        <v>47765</v>
      </c>
      <c r="D357" s="111"/>
      <c r="E357" s="111"/>
      <c r="F357" s="416"/>
    </row>
    <row r="358" spans="1:6" ht="19.5" customHeight="1" x14ac:dyDescent="0.25">
      <c r="A358" s="173" t="s">
        <v>142</v>
      </c>
      <c r="B358" s="12"/>
      <c r="C358" s="103"/>
      <c r="D358" s="111"/>
      <c r="E358" s="111"/>
      <c r="F358" s="416"/>
    </row>
    <row r="359" spans="1:6" ht="19.5" customHeight="1" x14ac:dyDescent="0.25">
      <c r="A359" s="196" t="s">
        <v>161</v>
      </c>
      <c r="B359" s="42"/>
      <c r="C359" s="138">
        <v>140</v>
      </c>
      <c r="D359" s="111"/>
      <c r="E359" s="111"/>
      <c r="F359" s="416"/>
    </row>
    <row r="360" spans="1:6" x14ac:dyDescent="0.25">
      <c r="A360" s="97" t="s">
        <v>8</v>
      </c>
      <c r="B360" s="12"/>
      <c r="C360" s="111"/>
      <c r="D360" s="111"/>
      <c r="E360" s="111"/>
      <c r="F360" s="416"/>
    </row>
    <row r="361" spans="1:6" x14ac:dyDescent="0.25">
      <c r="A361" s="21" t="s">
        <v>23</v>
      </c>
      <c r="B361" s="12"/>
      <c r="C361" s="111"/>
      <c r="D361" s="111"/>
      <c r="E361" s="111"/>
      <c r="F361" s="416"/>
    </row>
    <row r="362" spans="1:6" x14ac:dyDescent="0.25">
      <c r="A362" s="14" t="s">
        <v>165</v>
      </c>
      <c r="B362" s="9">
        <v>240</v>
      </c>
      <c r="C362" s="111">
        <v>438</v>
      </c>
      <c r="D362" s="13">
        <v>8</v>
      </c>
      <c r="E362" s="111">
        <f>ROUND(F362/B362,0)</f>
        <v>15</v>
      </c>
      <c r="F362" s="416">
        <f>ROUND(C362*D362,0)</f>
        <v>3504</v>
      </c>
    </row>
    <row r="363" spans="1:6" ht="18" customHeight="1" x14ac:dyDescent="0.25">
      <c r="A363" s="395" t="s">
        <v>166</v>
      </c>
      <c r="B363" s="9"/>
      <c r="C363" s="121">
        <f>C360+C362</f>
        <v>438</v>
      </c>
      <c r="D363" s="125">
        <f>F363/C363</f>
        <v>8</v>
      </c>
      <c r="E363" s="121">
        <f>E360+E362</f>
        <v>15</v>
      </c>
      <c r="F363" s="425">
        <f>F360+F362</f>
        <v>3504</v>
      </c>
    </row>
    <row r="364" spans="1:6" ht="20.25" customHeight="1" x14ac:dyDescent="0.25">
      <c r="A364" s="23" t="s">
        <v>136</v>
      </c>
      <c r="B364" s="30"/>
      <c r="C364" s="150">
        <f>C363</f>
        <v>438</v>
      </c>
      <c r="D364" s="123">
        <f>F364/C364</f>
        <v>8</v>
      </c>
      <c r="E364" s="150">
        <f>E363</f>
        <v>15</v>
      </c>
      <c r="F364" s="429">
        <f>F363</f>
        <v>3504</v>
      </c>
    </row>
    <row r="365" spans="1:6" ht="15.75" thickBot="1" x14ac:dyDescent="0.3">
      <c r="A365" s="115" t="s">
        <v>11</v>
      </c>
      <c r="B365" s="116"/>
      <c r="C365" s="116"/>
      <c r="D365" s="116"/>
      <c r="E365" s="116"/>
      <c r="F365" s="430"/>
    </row>
    <row r="366" spans="1:6" x14ac:dyDescent="0.25">
      <c r="A366" s="30"/>
      <c r="B366" s="24"/>
      <c r="C366" s="111"/>
      <c r="D366" s="111"/>
      <c r="E366" s="111"/>
      <c r="F366" s="416"/>
    </row>
    <row r="367" spans="1:6" ht="29.25" hidden="1" x14ac:dyDescent="0.25">
      <c r="A367" s="330" t="s">
        <v>148</v>
      </c>
      <c r="B367" s="12"/>
      <c r="C367" s="111"/>
      <c r="D367" s="111"/>
      <c r="E367" s="111"/>
      <c r="F367" s="416"/>
    </row>
    <row r="368" spans="1:6" hidden="1" x14ac:dyDescent="0.25">
      <c r="A368" s="16" t="s">
        <v>187</v>
      </c>
      <c r="B368" s="7"/>
      <c r="C368" s="111"/>
      <c r="D368" s="111"/>
      <c r="E368" s="111"/>
      <c r="F368" s="416"/>
    </row>
    <row r="369" spans="1:7" hidden="1" x14ac:dyDescent="0.25">
      <c r="A369" s="17" t="s">
        <v>141</v>
      </c>
      <c r="B369" s="7"/>
      <c r="C369" s="111">
        <f>C370+C371+C372+C373</f>
        <v>23998</v>
      </c>
      <c r="D369" s="103"/>
      <c r="E369" s="111"/>
      <c r="F369" s="416"/>
    </row>
    <row r="370" spans="1:7" hidden="1" x14ac:dyDescent="0.25">
      <c r="A370" s="17" t="s">
        <v>180</v>
      </c>
      <c r="B370" s="7"/>
      <c r="C370" s="111"/>
      <c r="D370" s="103"/>
      <c r="E370" s="111"/>
      <c r="F370" s="416"/>
    </row>
    <row r="371" spans="1:7" ht="30" hidden="1" x14ac:dyDescent="0.25">
      <c r="A371" s="17" t="s">
        <v>216</v>
      </c>
      <c r="B371" s="7"/>
      <c r="C371" s="111">
        <v>9498</v>
      </c>
      <c r="D371" s="103"/>
      <c r="E371" s="111"/>
      <c r="F371" s="416"/>
    </row>
    <row r="372" spans="1:7" ht="30" hidden="1" x14ac:dyDescent="0.25">
      <c r="A372" s="17" t="s">
        <v>217</v>
      </c>
      <c r="B372" s="7"/>
      <c r="C372" s="111"/>
      <c r="D372" s="103"/>
      <c r="E372" s="111"/>
      <c r="F372" s="416"/>
    </row>
    <row r="373" spans="1:7" hidden="1" x14ac:dyDescent="0.25">
      <c r="A373" s="17" t="s">
        <v>218</v>
      </c>
      <c r="B373" s="7"/>
      <c r="C373" s="111">
        <v>14500</v>
      </c>
      <c r="D373" s="103"/>
      <c r="E373" s="111"/>
      <c r="F373" s="416"/>
      <c r="G373" s="303"/>
    </row>
    <row r="374" spans="1:7" hidden="1" x14ac:dyDescent="0.25">
      <c r="A374" s="25" t="s">
        <v>139</v>
      </c>
      <c r="B374" s="7"/>
      <c r="C374" s="111">
        <v>68195</v>
      </c>
      <c r="D374" s="103"/>
      <c r="E374" s="111"/>
      <c r="F374" s="416"/>
    </row>
    <row r="375" spans="1:7" hidden="1" x14ac:dyDescent="0.25">
      <c r="A375" s="191" t="s">
        <v>179</v>
      </c>
      <c r="B375" s="7"/>
      <c r="C375" s="111">
        <v>5276</v>
      </c>
      <c r="D375" s="103"/>
      <c r="E375" s="111"/>
      <c r="F375" s="416"/>
    </row>
    <row r="376" spans="1:7" hidden="1" x14ac:dyDescent="0.25">
      <c r="A376" s="18" t="s">
        <v>158</v>
      </c>
      <c r="B376" s="7"/>
      <c r="C376" s="103">
        <f>C369+ROUND(C374*3.2,0)</f>
        <v>242222</v>
      </c>
      <c r="D376" s="103"/>
      <c r="E376" s="111"/>
      <c r="F376" s="416"/>
    </row>
    <row r="377" spans="1:7" hidden="1" x14ac:dyDescent="0.25">
      <c r="A377" s="294" t="s">
        <v>186</v>
      </c>
      <c r="B377" s="102"/>
      <c r="C377" s="111"/>
      <c r="D377" s="103"/>
      <c r="E377" s="111"/>
      <c r="F377" s="416"/>
    </row>
    <row r="378" spans="1:7" hidden="1" x14ac:dyDescent="0.25">
      <c r="A378" s="17" t="s">
        <v>141</v>
      </c>
      <c r="B378" s="7"/>
      <c r="C378" s="111">
        <f>C379+C380+C387+C395+C396+C397+C398+C399</f>
        <v>19770</v>
      </c>
      <c r="D378" s="103"/>
      <c r="E378" s="111"/>
      <c r="F378" s="416"/>
    </row>
    <row r="379" spans="1:7" hidden="1" x14ac:dyDescent="0.25">
      <c r="A379" s="17" t="s">
        <v>180</v>
      </c>
      <c r="B379" s="7"/>
      <c r="C379" s="111"/>
      <c r="D379" s="103"/>
      <c r="E379" s="111"/>
      <c r="F379" s="416"/>
    </row>
    <row r="380" spans="1:7" ht="30" hidden="1" x14ac:dyDescent="0.25">
      <c r="A380" s="17" t="s">
        <v>181</v>
      </c>
      <c r="B380" s="7"/>
      <c r="C380" s="133">
        <f>C381+C382+C383+C385</f>
        <v>19270</v>
      </c>
      <c r="D380" s="103"/>
      <c r="E380" s="111"/>
      <c r="F380" s="416"/>
    </row>
    <row r="381" spans="1:7" ht="30" hidden="1" x14ac:dyDescent="0.25">
      <c r="A381" s="17" t="s">
        <v>182</v>
      </c>
      <c r="B381" s="7"/>
      <c r="C381" s="133">
        <v>14823</v>
      </c>
      <c r="D381" s="103"/>
      <c r="E381" s="111"/>
      <c r="F381" s="416"/>
    </row>
    <row r="382" spans="1:7" ht="30" hidden="1" x14ac:dyDescent="0.25">
      <c r="A382" s="17" t="s">
        <v>183</v>
      </c>
      <c r="B382" s="7"/>
      <c r="C382" s="133">
        <v>4447</v>
      </c>
      <c r="D382" s="103"/>
      <c r="E382" s="111"/>
      <c r="F382" s="416"/>
    </row>
    <row r="383" spans="1:7" ht="45" hidden="1" x14ac:dyDescent="0.25">
      <c r="A383" s="17" t="s">
        <v>250</v>
      </c>
      <c r="B383" s="7"/>
      <c r="C383" s="133"/>
      <c r="D383" s="103"/>
      <c r="E383" s="111"/>
      <c r="F383" s="416"/>
    </row>
    <row r="384" spans="1:7" hidden="1" x14ac:dyDescent="0.25">
      <c r="A384" s="220" t="s">
        <v>251</v>
      </c>
      <c r="B384" s="7"/>
      <c r="C384" s="133"/>
      <c r="D384" s="103"/>
      <c r="E384" s="111"/>
      <c r="F384" s="416"/>
    </row>
    <row r="385" spans="1:6" ht="30" hidden="1" customHeight="1" x14ac:dyDescent="0.25">
      <c r="A385" s="17" t="s">
        <v>252</v>
      </c>
      <c r="B385" s="7"/>
      <c r="C385" s="133"/>
      <c r="D385" s="103"/>
      <c r="E385" s="111"/>
      <c r="F385" s="416"/>
    </row>
    <row r="386" spans="1:6" hidden="1" x14ac:dyDescent="0.25">
      <c r="A386" s="220" t="s">
        <v>251</v>
      </c>
      <c r="B386" s="7"/>
      <c r="C386" s="133"/>
      <c r="D386" s="103"/>
      <c r="E386" s="111"/>
      <c r="F386" s="416"/>
    </row>
    <row r="387" spans="1:6" ht="30" hidden="1" x14ac:dyDescent="0.25">
      <c r="A387" s="17" t="s">
        <v>219</v>
      </c>
      <c r="B387" s="7"/>
      <c r="C387" s="133">
        <f>C388+C389+C391+C393</f>
        <v>500</v>
      </c>
      <c r="D387" s="103"/>
      <c r="E387" s="111"/>
      <c r="F387" s="416"/>
    </row>
    <row r="388" spans="1:6" ht="30" hidden="1" x14ac:dyDescent="0.25">
      <c r="A388" s="17" t="s">
        <v>220</v>
      </c>
      <c r="B388" s="7"/>
      <c r="C388" s="133">
        <v>500</v>
      </c>
      <c r="D388" s="103"/>
      <c r="E388" s="111"/>
      <c r="F388" s="416"/>
    </row>
    <row r="389" spans="1:6" ht="60" hidden="1" x14ac:dyDescent="0.25">
      <c r="A389" s="17" t="s">
        <v>253</v>
      </c>
      <c r="B389" s="7"/>
      <c r="C389" s="133"/>
      <c r="D389" s="103"/>
      <c r="E389" s="111"/>
      <c r="F389" s="416"/>
    </row>
    <row r="390" spans="1:6" hidden="1" x14ac:dyDescent="0.25">
      <c r="A390" s="220" t="s">
        <v>251</v>
      </c>
      <c r="B390" s="7"/>
      <c r="C390" s="133"/>
      <c r="D390" s="103"/>
      <c r="E390" s="111"/>
      <c r="F390" s="416"/>
    </row>
    <row r="391" spans="1:6" ht="45" hidden="1" x14ac:dyDescent="0.25">
      <c r="A391" s="17" t="s">
        <v>254</v>
      </c>
      <c r="B391" s="7"/>
      <c r="C391" s="133"/>
      <c r="D391" s="103"/>
      <c r="E391" s="111"/>
      <c r="F391" s="416"/>
    </row>
    <row r="392" spans="1:6" hidden="1" x14ac:dyDescent="0.25">
      <c r="A392" s="220" t="s">
        <v>251</v>
      </c>
      <c r="B392" s="7"/>
      <c r="C392" s="133"/>
      <c r="D392" s="103"/>
      <c r="E392" s="111"/>
      <c r="F392" s="416"/>
    </row>
    <row r="393" spans="1:6" ht="30" hidden="1" x14ac:dyDescent="0.25">
      <c r="A393" s="17" t="s">
        <v>221</v>
      </c>
      <c r="B393" s="7"/>
      <c r="C393" s="133"/>
      <c r="D393" s="103"/>
      <c r="E393" s="111"/>
      <c r="F393" s="416"/>
    </row>
    <row r="394" spans="1:6" hidden="1" x14ac:dyDescent="0.25">
      <c r="A394" s="220" t="s">
        <v>251</v>
      </c>
      <c r="B394" s="7"/>
      <c r="C394" s="133"/>
      <c r="D394" s="103"/>
      <c r="E394" s="111"/>
      <c r="F394" s="416"/>
    </row>
    <row r="395" spans="1:6" ht="45" hidden="1" x14ac:dyDescent="0.25">
      <c r="A395" s="17" t="s">
        <v>222</v>
      </c>
      <c r="B395" s="7"/>
      <c r="C395" s="133"/>
      <c r="D395" s="103"/>
      <c r="E395" s="111"/>
      <c r="F395" s="416"/>
    </row>
    <row r="396" spans="1:6" ht="30" hidden="1" x14ac:dyDescent="0.25">
      <c r="A396" s="17" t="s">
        <v>223</v>
      </c>
      <c r="B396" s="7"/>
      <c r="C396" s="133"/>
      <c r="D396" s="103"/>
      <c r="E396" s="111"/>
      <c r="F396" s="416"/>
    </row>
    <row r="397" spans="1:6" ht="30" hidden="1" x14ac:dyDescent="0.25">
      <c r="A397" s="17" t="s">
        <v>224</v>
      </c>
      <c r="B397" s="7"/>
      <c r="C397" s="133"/>
      <c r="D397" s="103"/>
      <c r="E397" s="111"/>
      <c r="F397" s="416"/>
    </row>
    <row r="398" spans="1:6" hidden="1" x14ac:dyDescent="0.25">
      <c r="A398" s="17" t="s">
        <v>225</v>
      </c>
      <c r="B398" s="7"/>
      <c r="C398" s="111"/>
      <c r="D398" s="103"/>
      <c r="E398" s="111"/>
      <c r="F398" s="416"/>
    </row>
    <row r="399" spans="1:6" hidden="1" x14ac:dyDescent="0.25">
      <c r="A399" s="17" t="s">
        <v>259</v>
      </c>
      <c r="B399" s="7"/>
      <c r="C399" s="111"/>
      <c r="D399" s="103"/>
      <c r="E399" s="111"/>
      <c r="F399" s="416"/>
    </row>
    <row r="400" spans="1:6" hidden="1" x14ac:dyDescent="0.25">
      <c r="A400" s="191" t="s">
        <v>270</v>
      </c>
      <c r="B400" s="7"/>
      <c r="C400" s="111"/>
      <c r="D400" s="103"/>
      <c r="E400" s="111"/>
      <c r="F400" s="416"/>
    </row>
    <row r="401" spans="1:6" hidden="1" x14ac:dyDescent="0.25">
      <c r="A401" s="25" t="s">
        <v>139</v>
      </c>
      <c r="B401" s="7"/>
      <c r="C401" s="111"/>
      <c r="D401" s="103"/>
      <c r="E401" s="111"/>
      <c r="F401" s="416"/>
    </row>
    <row r="402" spans="1:6" hidden="1" x14ac:dyDescent="0.25">
      <c r="A402" s="191" t="s">
        <v>179</v>
      </c>
      <c r="B402" s="7"/>
      <c r="C402" s="111"/>
      <c r="D402" s="103"/>
      <c r="E402" s="111"/>
      <c r="F402" s="416"/>
    </row>
    <row r="403" spans="1:6" ht="30" hidden="1" x14ac:dyDescent="0.25">
      <c r="A403" s="25" t="s">
        <v>140</v>
      </c>
      <c r="B403" s="7"/>
      <c r="C403" s="111">
        <v>17850</v>
      </c>
      <c r="D403" s="103"/>
      <c r="E403" s="111"/>
      <c r="F403" s="416"/>
    </row>
    <row r="404" spans="1:6" hidden="1" x14ac:dyDescent="0.25">
      <c r="A404" s="192" t="s">
        <v>197</v>
      </c>
      <c r="B404" s="7"/>
      <c r="C404" s="111"/>
      <c r="D404" s="103"/>
      <c r="E404" s="111"/>
      <c r="F404" s="416"/>
    </row>
    <row r="405" spans="1:6" hidden="1" x14ac:dyDescent="0.25">
      <c r="A405" s="232" t="s">
        <v>256</v>
      </c>
      <c r="B405" s="7"/>
      <c r="C405" s="111"/>
      <c r="D405" s="103"/>
      <c r="E405" s="111"/>
      <c r="F405" s="416"/>
    </row>
    <row r="406" spans="1:6" hidden="1" x14ac:dyDescent="0.25">
      <c r="A406" s="15" t="s">
        <v>185</v>
      </c>
      <c r="B406" s="7"/>
      <c r="C406" s="103">
        <f>C378+C401*3.2+C403</f>
        <v>37620</v>
      </c>
      <c r="D406" s="103"/>
      <c r="E406" s="111"/>
      <c r="F406" s="416"/>
    </row>
    <row r="407" spans="1:6" ht="15.75" hidden="1" customHeight="1" x14ac:dyDescent="0.25">
      <c r="A407" s="193" t="s">
        <v>184</v>
      </c>
      <c r="B407" s="7"/>
      <c r="C407" s="103">
        <f>C376+C406</f>
        <v>279842</v>
      </c>
      <c r="D407" s="103"/>
      <c r="E407" s="111"/>
      <c r="F407" s="416"/>
    </row>
    <row r="408" spans="1:6" hidden="1" x14ac:dyDescent="0.25">
      <c r="A408" s="97" t="s">
        <v>8</v>
      </c>
      <c r="B408" s="7"/>
      <c r="C408" s="111"/>
      <c r="D408" s="111"/>
      <c r="E408" s="111"/>
      <c r="F408" s="416"/>
    </row>
    <row r="409" spans="1:6" hidden="1" x14ac:dyDescent="0.25">
      <c r="A409" s="21" t="s">
        <v>97</v>
      </c>
      <c r="B409" s="7"/>
      <c r="C409" s="111"/>
      <c r="D409" s="111"/>
      <c r="E409" s="111"/>
      <c r="F409" s="416"/>
    </row>
    <row r="410" spans="1:6" hidden="1" x14ac:dyDescent="0.25">
      <c r="A410" s="155" t="s">
        <v>165</v>
      </c>
      <c r="B410" s="9">
        <v>240</v>
      </c>
      <c r="C410" s="111">
        <v>3089</v>
      </c>
      <c r="D410" s="13">
        <v>8</v>
      </c>
      <c r="E410" s="111">
        <f>ROUND(F410/B410,0)</f>
        <v>103</v>
      </c>
      <c r="F410" s="416">
        <f>ROUND(C410*D410,0)</f>
        <v>24712</v>
      </c>
    </row>
    <row r="411" spans="1:6" hidden="1" x14ac:dyDescent="0.25">
      <c r="A411" s="155" t="s">
        <v>13</v>
      </c>
      <c r="B411" s="9">
        <v>240</v>
      </c>
      <c r="C411" s="111">
        <v>995</v>
      </c>
      <c r="D411" s="13">
        <v>3</v>
      </c>
      <c r="E411" s="111">
        <f>ROUND(F411/B411,0)</f>
        <v>12</v>
      </c>
      <c r="F411" s="416">
        <f>ROUND(C411*D411,0)</f>
        <v>2985</v>
      </c>
    </row>
    <row r="412" spans="1:6" hidden="1" x14ac:dyDescent="0.25">
      <c r="A412" s="91" t="s">
        <v>166</v>
      </c>
      <c r="B412" s="20"/>
      <c r="C412" s="121">
        <f>C410+C411</f>
        <v>4084</v>
      </c>
      <c r="D412" s="125">
        <f>F412/C412</f>
        <v>6.7818315377081291</v>
      </c>
      <c r="E412" s="121">
        <f>E410+E411</f>
        <v>115</v>
      </c>
      <c r="F412" s="425">
        <f>F410+F411</f>
        <v>27697</v>
      </c>
    </row>
    <row r="413" spans="1:6" ht="21" hidden="1" customHeight="1" x14ac:dyDescent="0.25">
      <c r="A413" s="23" t="s">
        <v>136</v>
      </c>
      <c r="B413" s="399"/>
      <c r="C413" s="150">
        <f>C412</f>
        <v>4084</v>
      </c>
      <c r="D413" s="123">
        <f>D412</f>
        <v>6.7818315377081291</v>
      </c>
      <c r="E413" s="150">
        <f>E412</f>
        <v>115</v>
      </c>
      <c r="F413" s="429">
        <f>F412</f>
        <v>27697</v>
      </c>
    </row>
    <row r="414" spans="1:6" s="5" customFormat="1" ht="14.25" hidden="1" x14ac:dyDescent="0.2">
      <c r="A414" s="400" t="s">
        <v>11</v>
      </c>
      <c r="B414" s="391"/>
      <c r="C414" s="391"/>
      <c r="D414" s="391"/>
      <c r="E414" s="391"/>
      <c r="F414" s="426"/>
    </row>
    <row r="415" spans="1:6" hidden="1" x14ac:dyDescent="0.25">
      <c r="A415" s="308"/>
      <c r="B415" s="114"/>
      <c r="C415" s="144"/>
      <c r="D415" s="144"/>
      <c r="E415" s="144"/>
      <c r="F415" s="422"/>
    </row>
    <row r="416" spans="1:6" hidden="1" x14ac:dyDescent="0.25">
      <c r="A416" s="397" t="s">
        <v>149</v>
      </c>
      <c r="B416" s="12"/>
      <c r="C416" s="111"/>
      <c r="D416" s="111"/>
      <c r="E416" s="111"/>
      <c r="F416" s="416"/>
    </row>
    <row r="417" spans="1:6" hidden="1" x14ac:dyDescent="0.25">
      <c r="A417" s="16" t="s">
        <v>187</v>
      </c>
      <c r="B417" s="7"/>
      <c r="C417" s="111"/>
      <c r="D417" s="111"/>
      <c r="E417" s="111"/>
      <c r="F417" s="416"/>
    </row>
    <row r="418" spans="1:6" hidden="1" x14ac:dyDescent="0.25">
      <c r="A418" s="17" t="s">
        <v>141</v>
      </c>
      <c r="B418" s="7"/>
      <c r="C418" s="111">
        <f>C420+C419+C421+C422</f>
        <v>33120</v>
      </c>
      <c r="D418" s="111"/>
      <c r="E418" s="111"/>
      <c r="F418" s="416"/>
    </row>
    <row r="419" spans="1:6" hidden="1" x14ac:dyDescent="0.25">
      <c r="A419" s="17" t="s">
        <v>180</v>
      </c>
      <c r="B419" s="7"/>
      <c r="C419" s="111"/>
      <c r="D419" s="111"/>
      <c r="E419" s="111"/>
      <c r="F419" s="416"/>
    </row>
    <row r="420" spans="1:6" ht="30" hidden="1" x14ac:dyDescent="0.25">
      <c r="A420" s="17" t="s">
        <v>216</v>
      </c>
      <c r="B420" s="7"/>
      <c r="C420" s="111">
        <v>25625</v>
      </c>
      <c r="D420" s="111"/>
      <c r="E420" s="111"/>
      <c r="F420" s="416"/>
    </row>
    <row r="421" spans="1:6" ht="30" hidden="1" x14ac:dyDescent="0.25">
      <c r="A421" s="17" t="s">
        <v>217</v>
      </c>
      <c r="B421" s="7"/>
      <c r="C421" s="111"/>
      <c r="D421" s="111"/>
      <c r="E421" s="111"/>
      <c r="F421" s="416"/>
    </row>
    <row r="422" spans="1:6" hidden="1" x14ac:dyDescent="0.25">
      <c r="A422" s="17" t="s">
        <v>218</v>
      </c>
      <c r="B422" s="7"/>
      <c r="C422" s="111">
        <v>7495</v>
      </c>
      <c r="D422" s="111"/>
      <c r="E422" s="111"/>
      <c r="F422" s="416"/>
    </row>
    <row r="423" spans="1:6" hidden="1" x14ac:dyDescent="0.25">
      <c r="A423" s="25" t="s">
        <v>139</v>
      </c>
      <c r="B423" s="7"/>
      <c r="C423" s="111">
        <v>45000</v>
      </c>
      <c r="D423" s="111"/>
      <c r="E423" s="111"/>
      <c r="F423" s="416"/>
    </row>
    <row r="424" spans="1:6" hidden="1" x14ac:dyDescent="0.25">
      <c r="A424" s="191" t="s">
        <v>179</v>
      </c>
      <c r="B424" s="7"/>
      <c r="C424" s="111"/>
      <c r="D424" s="111"/>
      <c r="E424" s="111"/>
      <c r="F424" s="416"/>
    </row>
    <row r="425" spans="1:6" hidden="1" x14ac:dyDescent="0.25">
      <c r="A425" s="18" t="s">
        <v>158</v>
      </c>
      <c r="B425" s="7"/>
      <c r="C425" s="103">
        <f>C418+ROUND(C423*3.2,0)</f>
        <v>177120</v>
      </c>
      <c r="D425" s="111"/>
      <c r="E425" s="111"/>
      <c r="F425" s="416"/>
    </row>
    <row r="426" spans="1:6" hidden="1" x14ac:dyDescent="0.25">
      <c r="A426" s="294" t="s">
        <v>186</v>
      </c>
      <c r="B426" s="102"/>
      <c r="C426" s="111"/>
      <c r="D426" s="111"/>
      <c r="E426" s="111"/>
      <c r="F426" s="416"/>
    </row>
    <row r="427" spans="1:6" hidden="1" x14ac:dyDescent="0.25">
      <c r="A427" s="17" t="s">
        <v>141</v>
      </c>
      <c r="B427" s="7"/>
      <c r="C427" s="111">
        <f>C428+C429+C436+C444+C445+C446+C447+C448</f>
        <v>12104</v>
      </c>
      <c r="D427" s="111"/>
      <c r="E427" s="111"/>
      <c r="F427" s="416"/>
    </row>
    <row r="428" spans="1:6" hidden="1" x14ac:dyDescent="0.25">
      <c r="A428" s="17" t="s">
        <v>180</v>
      </c>
      <c r="B428" s="7"/>
      <c r="C428" s="111"/>
      <c r="D428" s="111"/>
      <c r="E428" s="111"/>
      <c r="F428" s="416"/>
    </row>
    <row r="429" spans="1:6" ht="30" hidden="1" x14ac:dyDescent="0.25">
      <c r="A429" s="17" t="s">
        <v>181</v>
      </c>
      <c r="B429" s="7"/>
      <c r="C429" s="133">
        <f>C430+C431+C432+C434</f>
        <v>11144</v>
      </c>
      <c r="D429" s="111"/>
      <c r="E429" s="111"/>
      <c r="F429" s="416"/>
    </row>
    <row r="430" spans="1:6" ht="30" hidden="1" x14ac:dyDescent="0.25">
      <c r="A430" s="17" t="s">
        <v>182</v>
      </c>
      <c r="B430" s="7"/>
      <c r="C430" s="133">
        <v>8572</v>
      </c>
      <c r="D430" s="111"/>
      <c r="E430" s="111"/>
      <c r="F430" s="416"/>
    </row>
    <row r="431" spans="1:6" ht="30" hidden="1" x14ac:dyDescent="0.25">
      <c r="A431" s="17" t="s">
        <v>183</v>
      </c>
      <c r="B431" s="7"/>
      <c r="C431" s="133">
        <v>2572</v>
      </c>
      <c r="D431" s="111"/>
      <c r="E431" s="111"/>
      <c r="F431" s="416"/>
    </row>
    <row r="432" spans="1:6" ht="45" hidden="1" x14ac:dyDescent="0.25">
      <c r="A432" s="17" t="s">
        <v>250</v>
      </c>
      <c r="B432" s="7"/>
      <c r="C432" s="133"/>
      <c r="D432" s="111"/>
      <c r="E432" s="111"/>
      <c r="F432" s="416"/>
    </row>
    <row r="433" spans="1:6" hidden="1" x14ac:dyDescent="0.25">
      <c r="A433" s="220" t="s">
        <v>251</v>
      </c>
      <c r="B433" s="7"/>
      <c r="C433" s="133"/>
      <c r="D433" s="111"/>
      <c r="E433" s="111"/>
      <c r="F433" s="416"/>
    </row>
    <row r="434" spans="1:6" ht="30" hidden="1" x14ac:dyDescent="0.25">
      <c r="A434" s="17" t="s">
        <v>252</v>
      </c>
      <c r="B434" s="7"/>
      <c r="C434" s="133"/>
      <c r="D434" s="111"/>
      <c r="E434" s="111"/>
      <c r="F434" s="416"/>
    </row>
    <row r="435" spans="1:6" hidden="1" x14ac:dyDescent="0.25">
      <c r="A435" s="220" t="s">
        <v>251</v>
      </c>
      <c r="B435" s="7"/>
      <c r="C435" s="133"/>
      <c r="D435" s="111"/>
      <c r="E435" s="111"/>
      <c r="F435" s="416"/>
    </row>
    <row r="436" spans="1:6" ht="30" hidden="1" x14ac:dyDescent="0.25">
      <c r="A436" s="17" t="s">
        <v>219</v>
      </c>
      <c r="B436" s="7"/>
      <c r="C436" s="133">
        <f>C437+C438+C440+C442</f>
        <v>960</v>
      </c>
      <c r="D436" s="111"/>
      <c r="E436" s="111"/>
      <c r="F436" s="416"/>
    </row>
    <row r="437" spans="1:6" ht="30" hidden="1" x14ac:dyDescent="0.25">
      <c r="A437" s="17" t="s">
        <v>220</v>
      </c>
      <c r="B437" s="7"/>
      <c r="C437" s="133">
        <v>960</v>
      </c>
      <c r="D437" s="111"/>
      <c r="E437" s="111"/>
      <c r="F437" s="416"/>
    </row>
    <row r="438" spans="1:6" ht="54" hidden="1" customHeight="1" x14ac:dyDescent="0.25">
      <c r="A438" s="17" t="s">
        <v>253</v>
      </c>
      <c r="B438" s="7"/>
      <c r="C438" s="133"/>
      <c r="D438" s="111"/>
      <c r="E438" s="111"/>
      <c r="F438" s="416"/>
    </row>
    <row r="439" spans="1:6" hidden="1" x14ac:dyDescent="0.25">
      <c r="A439" s="220" t="s">
        <v>251</v>
      </c>
      <c r="B439" s="7"/>
      <c r="C439" s="133"/>
      <c r="D439" s="111"/>
      <c r="E439" s="111"/>
      <c r="F439" s="416"/>
    </row>
    <row r="440" spans="1:6" ht="27.75" hidden="1" customHeight="1" x14ac:dyDescent="0.25">
      <c r="A440" s="17" t="s">
        <v>254</v>
      </c>
      <c r="B440" s="7"/>
      <c r="C440" s="133"/>
      <c r="D440" s="111"/>
      <c r="E440" s="111"/>
      <c r="F440" s="416"/>
    </row>
    <row r="441" spans="1:6" hidden="1" x14ac:dyDescent="0.25">
      <c r="A441" s="220" t="s">
        <v>251</v>
      </c>
      <c r="B441" s="7"/>
      <c r="C441" s="133"/>
      <c r="D441" s="111"/>
      <c r="E441" s="111"/>
      <c r="F441" s="416"/>
    </row>
    <row r="442" spans="1:6" ht="30" hidden="1" x14ac:dyDescent="0.25">
      <c r="A442" s="17" t="s">
        <v>221</v>
      </c>
      <c r="B442" s="7"/>
      <c r="C442" s="133"/>
      <c r="D442" s="111"/>
      <c r="E442" s="111"/>
      <c r="F442" s="416"/>
    </row>
    <row r="443" spans="1:6" hidden="1" x14ac:dyDescent="0.25">
      <c r="A443" s="220" t="s">
        <v>251</v>
      </c>
      <c r="B443" s="7"/>
      <c r="C443" s="133"/>
      <c r="D443" s="111"/>
      <c r="E443" s="111"/>
      <c r="F443" s="416"/>
    </row>
    <row r="444" spans="1:6" ht="45" hidden="1" x14ac:dyDescent="0.25">
      <c r="A444" s="17" t="s">
        <v>222</v>
      </c>
      <c r="B444" s="7"/>
      <c r="C444" s="133"/>
      <c r="D444" s="111"/>
      <c r="E444" s="111"/>
      <c r="F444" s="416"/>
    </row>
    <row r="445" spans="1:6" ht="30" hidden="1" x14ac:dyDescent="0.25">
      <c r="A445" s="17" t="s">
        <v>223</v>
      </c>
      <c r="B445" s="7"/>
      <c r="C445" s="133"/>
      <c r="D445" s="111"/>
      <c r="E445" s="111"/>
      <c r="F445" s="416"/>
    </row>
    <row r="446" spans="1:6" ht="30" hidden="1" x14ac:dyDescent="0.25">
      <c r="A446" s="17" t="s">
        <v>224</v>
      </c>
      <c r="B446" s="7"/>
      <c r="C446" s="133"/>
      <c r="D446" s="111"/>
      <c r="E446" s="111"/>
      <c r="F446" s="416"/>
    </row>
    <row r="447" spans="1:6" hidden="1" x14ac:dyDescent="0.25">
      <c r="A447" s="17" t="s">
        <v>225</v>
      </c>
      <c r="B447" s="7"/>
      <c r="C447" s="111"/>
      <c r="D447" s="111"/>
      <c r="E447" s="111"/>
      <c r="F447" s="416"/>
    </row>
    <row r="448" spans="1:6" hidden="1" x14ac:dyDescent="0.25">
      <c r="A448" s="17" t="s">
        <v>259</v>
      </c>
      <c r="B448" s="7"/>
      <c r="C448" s="111"/>
      <c r="D448" s="111"/>
      <c r="E448" s="111"/>
      <c r="F448" s="416"/>
    </row>
    <row r="449" spans="1:6" hidden="1" x14ac:dyDescent="0.25">
      <c r="A449" s="191" t="s">
        <v>270</v>
      </c>
      <c r="B449" s="7"/>
      <c r="C449" s="111"/>
      <c r="D449" s="111"/>
      <c r="E449" s="111"/>
      <c r="F449" s="416"/>
    </row>
    <row r="450" spans="1:6" hidden="1" x14ac:dyDescent="0.25">
      <c r="A450" s="25" t="s">
        <v>139</v>
      </c>
      <c r="B450" s="7"/>
      <c r="C450" s="111"/>
      <c r="D450" s="111"/>
      <c r="E450" s="111"/>
      <c r="F450" s="416"/>
    </row>
    <row r="451" spans="1:6" hidden="1" x14ac:dyDescent="0.25">
      <c r="A451" s="191" t="s">
        <v>179</v>
      </c>
      <c r="B451" s="7"/>
      <c r="C451" s="111"/>
      <c r="D451" s="111"/>
      <c r="E451" s="111"/>
      <c r="F451" s="416"/>
    </row>
    <row r="452" spans="1:6" ht="30" hidden="1" x14ac:dyDescent="0.25">
      <c r="A452" s="25" t="s">
        <v>140</v>
      </c>
      <c r="B452" s="7"/>
      <c r="C452" s="111">
        <v>12978</v>
      </c>
      <c r="D452" s="111"/>
      <c r="E452" s="111"/>
      <c r="F452" s="416"/>
    </row>
    <row r="453" spans="1:6" hidden="1" x14ac:dyDescent="0.25">
      <c r="A453" s="192" t="s">
        <v>197</v>
      </c>
      <c r="B453" s="7"/>
      <c r="C453" s="111"/>
      <c r="D453" s="111"/>
      <c r="E453" s="111"/>
      <c r="F453" s="416"/>
    </row>
    <row r="454" spans="1:6" hidden="1" x14ac:dyDescent="0.25">
      <c r="A454" s="232" t="s">
        <v>256</v>
      </c>
      <c r="B454" s="7"/>
      <c r="C454" s="111"/>
      <c r="D454" s="111"/>
      <c r="E454" s="111"/>
      <c r="F454" s="416"/>
    </row>
    <row r="455" spans="1:6" hidden="1" x14ac:dyDescent="0.25">
      <c r="A455" s="18" t="s">
        <v>185</v>
      </c>
      <c r="B455" s="7"/>
      <c r="C455" s="103">
        <f>C427+ROUND(C450*3.2,0)+C452</f>
        <v>25082</v>
      </c>
      <c r="D455" s="111"/>
      <c r="E455" s="111"/>
      <c r="F455" s="416"/>
    </row>
    <row r="456" spans="1:6" ht="16.5" hidden="1" customHeight="1" x14ac:dyDescent="0.25">
      <c r="A456" s="193" t="s">
        <v>184</v>
      </c>
      <c r="B456" s="7"/>
      <c r="C456" s="103">
        <f>C425+C455</f>
        <v>202202</v>
      </c>
      <c r="D456" s="111"/>
      <c r="E456" s="111"/>
      <c r="F456" s="416"/>
    </row>
    <row r="457" spans="1:6" hidden="1" x14ac:dyDescent="0.25">
      <c r="A457" s="97" t="s">
        <v>8</v>
      </c>
      <c r="B457" s="7"/>
      <c r="C457" s="111"/>
      <c r="D457" s="111"/>
      <c r="E457" s="111"/>
      <c r="F457" s="416"/>
    </row>
    <row r="458" spans="1:6" hidden="1" x14ac:dyDescent="0.25">
      <c r="A458" s="21" t="s">
        <v>97</v>
      </c>
      <c r="B458" s="7"/>
      <c r="C458" s="111"/>
      <c r="D458" s="111"/>
      <c r="E458" s="111"/>
      <c r="F458" s="416"/>
    </row>
    <row r="459" spans="1:6" hidden="1" x14ac:dyDescent="0.25">
      <c r="A459" s="155" t="s">
        <v>165</v>
      </c>
      <c r="B459" s="9">
        <v>240</v>
      </c>
      <c r="C459" s="111">
        <v>2003</v>
      </c>
      <c r="D459" s="13">
        <v>8</v>
      </c>
      <c r="E459" s="111">
        <f>ROUND(F459/B459,0)</f>
        <v>67</v>
      </c>
      <c r="F459" s="416">
        <f>ROUND(C459*D459,0)</f>
        <v>16024</v>
      </c>
    </row>
    <row r="460" spans="1:6" ht="18" hidden="1" customHeight="1" x14ac:dyDescent="0.25">
      <c r="A460" s="91" t="s">
        <v>166</v>
      </c>
      <c r="B460" s="7"/>
      <c r="C460" s="121">
        <f>C458+C459</f>
        <v>2003</v>
      </c>
      <c r="D460" s="125">
        <f>F460/C460</f>
        <v>8</v>
      </c>
      <c r="E460" s="121">
        <f>E458+E459</f>
        <v>67</v>
      </c>
      <c r="F460" s="425">
        <f>F458+F459</f>
        <v>16024</v>
      </c>
    </row>
    <row r="461" spans="1:6" ht="18" hidden="1" customHeight="1" x14ac:dyDescent="0.25">
      <c r="A461" s="161" t="s">
        <v>136</v>
      </c>
      <c r="B461" s="30"/>
      <c r="C461" s="150">
        <f>C460</f>
        <v>2003</v>
      </c>
      <c r="D461" s="123">
        <f>D460</f>
        <v>8</v>
      </c>
      <c r="E461" s="150">
        <f>E460</f>
        <v>67</v>
      </c>
      <c r="F461" s="429">
        <f>F460</f>
        <v>16024</v>
      </c>
    </row>
    <row r="462" spans="1:6" ht="15.75" hidden="1" thickBot="1" x14ac:dyDescent="0.3">
      <c r="A462" s="86" t="s">
        <v>11</v>
      </c>
      <c r="B462" s="116"/>
      <c r="C462" s="116"/>
      <c r="D462" s="116"/>
      <c r="E462" s="116"/>
      <c r="F462" s="430"/>
    </row>
    <row r="463" spans="1:6" hidden="1" x14ac:dyDescent="0.25">
      <c r="A463" s="30"/>
      <c r="B463" s="24"/>
      <c r="C463" s="111"/>
      <c r="D463" s="111"/>
      <c r="E463" s="111"/>
      <c r="F463" s="416"/>
    </row>
    <row r="464" spans="1:6" ht="18" hidden="1" customHeight="1" x14ac:dyDescent="0.25">
      <c r="A464" s="250" t="s">
        <v>150</v>
      </c>
      <c r="B464" s="12"/>
      <c r="C464" s="111"/>
      <c r="D464" s="111"/>
      <c r="E464" s="111"/>
      <c r="F464" s="416"/>
    </row>
    <row r="465" spans="1:6" hidden="1" x14ac:dyDescent="0.25">
      <c r="A465" s="10" t="s">
        <v>5</v>
      </c>
      <c r="B465" s="12"/>
      <c r="C465" s="111"/>
      <c r="D465" s="111"/>
      <c r="E465" s="111"/>
      <c r="F465" s="416"/>
    </row>
    <row r="466" spans="1:6" hidden="1" x14ac:dyDescent="0.25">
      <c r="A466" s="11" t="s">
        <v>13</v>
      </c>
      <c r="B466" s="9">
        <v>340</v>
      </c>
      <c r="C466" s="111">
        <v>153</v>
      </c>
      <c r="D466" s="13">
        <v>3</v>
      </c>
      <c r="E466" s="111">
        <f>ROUND(F466/B466,0)</f>
        <v>1</v>
      </c>
      <c r="F466" s="416">
        <f>ROUND(C466*D466,0)</f>
        <v>459</v>
      </c>
    </row>
    <row r="467" spans="1:6" hidden="1" x14ac:dyDescent="0.25">
      <c r="A467" s="11" t="s">
        <v>27</v>
      </c>
      <c r="B467" s="9">
        <v>340</v>
      </c>
      <c r="C467" s="111">
        <v>282</v>
      </c>
      <c r="D467" s="13">
        <v>3</v>
      </c>
      <c r="E467" s="111">
        <f>ROUND(F467/B467,0)</f>
        <v>2</v>
      </c>
      <c r="F467" s="416">
        <f>ROUND(C467*D467,0)</f>
        <v>846</v>
      </c>
    </row>
    <row r="468" spans="1:6" hidden="1" x14ac:dyDescent="0.25">
      <c r="A468" s="15" t="s">
        <v>6</v>
      </c>
      <c r="B468" s="12">
        <v>340</v>
      </c>
      <c r="C468" s="103">
        <f>C466+C467</f>
        <v>435</v>
      </c>
      <c r="D468" s="123">
        <f>F468/C468</f>
        <v>3</v>
      </c>
      <c r="E468" s="103">
        <f>E466+E467</f>
        <v>3</v>
      </c>
      <c r="F468" s="417">
        <f>F466+F467</f>
        <v>1305</v>
      </c>
    </row>
    <row r="469" spans="1:6" hidden="1" x14ac:dyDescent="0.25">
      <c r="A469" s="16" t="s">
        <v>187</v>
      </c>
      <c r="B469" s="7"/>
      <c r="C469" s="111"/>
      <c r="D469" s="111"/>
      <c r="E469" s="124"/>
      <c r="F469" s="416"/>
    </row>
    <row r="470" spans="1:6" hidden="1" x14ac:dyDescent="0.25">
      <c r="A470" s="17" t="s">
        <v>141</v>
      </c>
      <c r="B470" s="7"/>
      <c r="C470" s="111">
        <f>C471+C472+C473+C474</f>
        <v>44950</v>
      </c>
      <c r="D470" s="120"/>
      <c r="E470" s="120"/>
      <c r="F470" s="416"/>
    </row>
    <row r="471" spans="1:6" hidden="1" x14ac:dyDescent="0.25">
      <c r="A471" s="17" t="s">
        <v>180</v>
      </c>
      <c r="B471" s="7"/>
      <c r="C471" s="111">
        <v>13000</v>
      </c>
      <c r="D471" s="120"/>
      <c r="E471" s="120"/>
      <c r="F471" s="416"/>
    </row>
    <row r="472" spans="1:6" ht="30" hidden="1" x14ac:dyDescent="0.25">
      <c r="A472" s="17" t="s">
        <v>216</v>
      </c>
      <c r="B472" s="7"/>
      <c r="C472" s="111">
        <v>23450</v>
      </c>
      <c r="D472" s="120"/>
      <c r="E472" s="120"/>
      <c r="F472" s="416"/>
    </row>
    <row r="473" spans="1:6" ht="30" hidden="1" x14ac:dyDescent="0.25">
      <c r="A473" s="17" t="s">
        <v>217</v>
      </c>
      <c r="B473" s="7"/>
      <c r="C473" s="111"/>
      <c r="D473" s="120"/>
      <c r="E473" s="120"/>
      <c r="F473" s="416"/>
    </row>
    <row r="474" spans="1:6" hidden="1" x14ac:dyDescent="0.25">
      <c r="A474" s="17" t="s">
        <v>218</v>
      </c>
      <c r="B474" s="7"/>
      <c r="C474" s="111">
        <v>8500</v>
      </c>
      <c r="D474" s="120"/>
      <c r="E474" s="120"/>
      <c r="F474" s="416"/>
    </row>
    <row r="475" spans="1:6" hidden="1" x14ac:dyDescent="0.25">
      <c r="A475" s="25" t="s">
        <v>139</v>
      </c>
      <c r="B475" s="7"/>
      <c r="C475" s="111">
        <v>68961</v>
      </c>
      <c r="D475" s="120"/>
      <c r="E475" s="120"/>
      <c r="F475" s="416"/>
    </row>
    <row r="476" spans="1:6" hidden="1" x14ac:dyDescent="0.25">
      <c r="A476" s="191" t="s">
        <v>179</v>
      </c>
      <c r="B476" s="7"/>
      <c r="C476" s="111"/>
      <c r="D476" s="120"/>
      <c r="E476" s="120"/>
      <c r="F476" s="416"/>
    </row>
    <row r="477" spans="1:6" hidden="1" x14ac:dyDescent="0.25">
      <c r="A477" s="18" t="s">
        <v>158</v>
      </c>
      <c r="B477" s="7"/>
      <c r="C477" s="103">
        <f>C470+ROUND(C475*3.2,0)</f>
        <v>265625</v>
      </c>
      <c r="D477" s="120"/>
      <c r="E477" s="120"/>
      <c r="F477" s="416"/>
    </row>
    <row r="478" spans="1:6" hidden="1" x14ac:dyDescent="0.25">
      <c r="A478" s="294" t="s">
        <v>186</v>
      </c>
      <c r="B478" s="102"/>
      <c r="C478" s="111"/>
      <c r="D478" s="120"/>
      <c r="E478" s="120"/>
      <c r="F478" s="416"/>
    </row>
    <row r="479" spans="1:6" hidden="1" x14ac:dyDescent="0.25">
      <c r="A479" s="17" t="s">
        <v>141</v>
      </c>
      <c r="B479" s="7"/>
      <c r="C479" s="111">
        <f>C480+C481+C488+C496+C497+C498+C499+C500</f>
        <v>19313</v>
      </c>
      <c r="D479" s="120"/>
      <c r="E479" s="120"/>
      <c r="F479" s="416"/>
    </row>
    <row r="480" spans="1:6" hidden="1" x14ac:dyDescent="0.25">
      <c r="A480" s="17" t="s">
        <v>180</v>
      </c>
      <c r="B480" s="7"/>
      <c r="C480" s="111">
        <v>1000</v>
      </c>
      <c r="D480" s="120"/>
      <c r="E480" s="120"/>
      <c r="F480" s="416"/>
    </row>
    <row r="481" spans="1:6" ht="30" hidden="1" x14ac:dyDescent="0.25">
      <c r="A481" s="17" t="s">
        <v>181</v>
      </c>
      <c r="B481" s="7"/>
      <c r="C481" s="133">
        <f>C482+C483+C484+C486</f>
        <v>15513</v>
      </c>
      <c r="D481" s="120"/>
      <c r="E481" s="120"/>
      <c r="F481" s="416"/>
    </row>
    <row r="482" spans="1:6" ht="30" hidden="1" x14ac:dyDescent="0.25">
      <c r="A482" s="17" t="s">
        <v>182</v>
      </c>
      <c r="B482" s="7"/>
      <c r="C482" s="133">
        <v>11933</v>
      </c>
      <c r="D482" s="120"/>
      <c r="E482" s="120"/>
      <c r="F482" s="416"/>
    </row>
    <row r="483" spans="1:6" ht="30" hidden="1" x14ac:dyDescent="0.25">
      <c r="A483" s="17" t="s">
        <v>183</v>
      </c>
      <c r="B483" s="7"/>
      <c r="C483" s="133">
        <v>3580</v>
      </c>
      <c r="D483" s="120"/>
      <c r="E483" s="120"/>
      <c r="F483" s="416"/>
    </row>
    <row r="484" spans="1:6" ht="45" hidden="1" x14ac:dyDescent="0.25">
      <c r="A484" s="17" t="s">
        <v>250</v>
      </c>
      <c r="B484" s="7"/>
      <c r="C484" s="133"/>
      <c r="D484" s="120"/>
      <c r="E484" s="120"/>
      <c r="F484" s="416"/>
    </row>
    <row r="485" spans="1:6" hidden="1" x14ac:dyDescent="0.25">
      <c r="A485" s="220" t="s">
        <v>251</v>
      </c>
      <c r="B485" s="7"/>
      <c r="C485" s="133"/>
      <c r="D485" s="120"/>
      <c r="E485" s="120"/>
      <c r="F485" s="416"/>
    </row>
    <row r="486" spans="1:6" ht="30" hidden="1" x14ac:dyDescent="0.25">
      <c r="A486" s="17" t="s">
        <v>252</v>
      </c>
      <c r="B486" s="7"/>
      <c r="C486" s="133"/>
      <c r="D486" s="120"/>
      <c r="E486" s="120"/>
      <c r="F486" s="416"/>
    </row>
    <row r="487" spans="1:6" hidden="1" x14ac:dyDescent="0.25">
      <c r="A487" s="220" t="s">
        <v>251</v>
      </c>
      <c r="B487" s="7"/>
      <c r="C487" s="133"/>
      <c r="D487" s="120"/>
      <c r="E487" s="120"/>
      <c r="F487" s="416"/>
    </row>
    <row r="488" spans="1:6" ht="30" hidden="1" x14ac:dyDescent="0.25">
      <c r="A488" s="17" t="s">
        <v>219</v>
      </c>
      <c r="B488" s="7"/>
      <c r="C488" s="133">
        <f>C489+C490+C492+C494</f>
        <v>1800</v>
      </c>
      <c r="D488" s="120"/>
      <c r="E488" s="120"/>
      <c r="F488" s="416"/>
    </row>
    <row r="489" spans="1:6" ht="30" hidden="1" x14ac:dyDescent="0.25">
      <c r="A489" s="17" t="s">
        <v>220</v>
      </c>
      <c r="B489" s="7"/>
      <c r="C489" s="133">
        <v>1800</v>
      </c>
      <c r="D489" s="120"/>
      <c r="E489" s="120"/>
      <c r="F489" s="416"/>
    </row>
    <row r="490" spans="1:6" ht="60" hidden="1" x14ac:dyDescent="0.25">
      <c r="A490" s="17" t="s">
        <v>253</v>
      </c>
      <c r="B490" s="7"/>
      <c r="C490" s="133"/>
      <c r="D490" s="120"/>
      <c r="E490" s="120"/>
      <c r="F490" s="416"/>
    </row>
    <row r="491" spans="1:6" hidden="1" x14ac:dyDescent="0.25">
      <c r="A491" s="220" t="s">
        <v>251</v>
      </c>
      <c r="B491" s="7"/>
      <c r="C491" s="133"/>
      <c r="D491" s="120"/>
      <c r="E491" s="120"/>
      <c r="F491" s="416"/>
    </row>
    <row r="492" spans="1:6" ht="45" hidden="1" x14ac:dyDescent="0.25">
      <c r="A492" s="17" t="s">
        <v>254</v>
      </c>
      <c r="B492" s="7"/>
      <c r="C492" s="133"/>
      <c r="D492" s="120"/>
      <c r="E492" s="120"/>
      <c r="F492" s="416"/>
    </row>
    <row r="493" spans="1:6" hidden="1" x14ac:dyDescent="0.25">
      <c r="A493" s="220" t="s">
        <v>251</v>
      </c>
      <c r="B493" s="7"/>
      <c r="C493" s="133"/>
      <c r="D493" s="120"/>
      <c r="E493" s="120"/>
      <c r="F493" s="416"/>
    </row>
    <row r="494" spans="1:6" ht="30" hidden="1" x14ac:dyDescent="0.25">
      <c r="A494" s="17" t="s">
        <v>221</v>
      </c>
      <c r="B494" s="7"/>
      <c r="C494" s="133"/>
      <c r="D494" s="120"/>
      <c r="E494" s="120"/>
      <c r="F494" s="416"/>
    </row>
    <row r="495" spans="1:6" hidden="1" x14ac:dyDescent="0.25">
      <c r="A495" s="220" t="s">
        <v>251</v>
      </c>
      <c r="B495" s="7"/>
      <c r="C495" s="133"/>
      <c r="D495" s="120"/>
      <c r="E495" s="120"/>
      <c r="F495" s="416"/>
    </row>
    <row r="496" spans="1:6" ht="45" hidden="1" x14ac:dyDescent="0.25">
      <c r="A496" s="17" t="s">
        <v>222</v>
      </c>
      <c r="B496" s="7"/>
      <c r="C496" s="133">
        <v>500</v>
      </c>
      <c r="D496" s="120"/>
      <c r="E496" s="120"/>
      <c r="F496" s="416"/>
    </row>
    <row r="497" spans="1:6" ht="30" hidden="1" x14ac:dyDescent="0.25">
      <c r="A497" s="17" t="s">
        <v>223</v>
      </c>
      <c r="B497" s="7"/>
      <c r="C497" s="133"/>
      <c r="D497" s="120"/>
      <c r="E497" s="120"/>
      <c r="F497" s="416"/>
    </row>
    <row r="498" spans="1:6" ht="30" hidden="1" x14ac:dyDescent="0.25">
      <c r="A498" s="17" t="s">
        <v>224</v>
      </c>
      <c r="B498" s="7"/>
      <c r="C498" s="133"/>
      <c r="D498" s="120"/>
      <c r="E498" s="120"/>
      <c r="F498" s="416"/>
    </row>
    <row r="499" spans="1:6" hidden="1" x14ac:dyDescent="0.25">
      <c r="A499" s="17" t="s">
        <v>225</v>
      </c>
      <c r="B499" s="7"/>
      <c r="C499" s="111">
        <v>500</v>
      </c>
      <c r="D499" s="120"/>
      <c r="E499" s="120"/>
      <c r="F499" s="416"/>
    </row>
    <row r="500" spans="1:6" hidden="1" x14ac:dyDescent="0.25">
      <c r="A500" s="17" t="s">
        <v>259</v>
      </c>
      <c r="B500" s="7"/>
      <c r="C500" s="111"/>
      <c r="D500" s="120"/>
      <c r="E500" s="120"/>
      <c r="F500" s="416"/>
    </row>
    <row r="501" spans="1:6" hidden="1" x14ac:dyDescent="0.25">
      <c r="A501" s="191" t="s">
        <v>270</v>
      </c>
      <c r="B501" s="7"/>
      <c r="C501" s="111"/>
      <c r="D501" s="120"/>
      <c r="E501" s="120"/>
      <c r="F501" s="416"/>
    </row>
    <row r="502" spans="1:6" hidden="1" x14ac:dyDescent="0.25">
      <c r="A502" s="25" t="s">
        <v>139</v>
      </c>
      <c r="B502" s="7"/>
      <c r="C502" s="111"/>
      <c r="D502" s="120"/>
      <c r="E502" s="120"/>
      <c r="F502" s="416"/>
    </row>
    <row r="503" spans="1:6" hidden="1" x14ac:dyDescent="0.25">
      <c r="A503" s="191" t="s">
        <v>179</v>
      </c>
      <c r="B503" s="7"/>
      <c r="C503" s="111"/>
      <c r="D503" s="120"/>
      <c r="E503" s="120"/>
      <c r="F503" s="416"/>
    </row>
    <row r="504" spans="1:6" ht="30" hidden="1" x14ac:dyDescent="0.25">
      <c r="A504" s="25" t="s">
        <v>140</v>
      </c>
      <c r="B504" s="7"/>
      <c r="C504" s="111">
        <v>19927</v>
      </c>
      <c r="D504" s="120"/>
      <c r="E504" s="120"/>
      <c r="F504" s="416"/>
    </row>
    <row r="505" spans="1:6" hidden="1" x14ac:dyDescent="0.25">
      <c r="A505" s="192" t="s">
        <v>197</v>
      </c>
      <c r="B505" s="7"/>
      <c r="C505" s="111"/>
      <c r="D505" s="120"/>
      <c r="E505" s="120"/>
      <c r="F505" s="416"/>
    </row>
    <row r="506" spans="1:6" hidden="1" x14ac:dyDescent="0.25">
      <c r="A506" s="232" t="s">
        <v>256</v>
      </c>
      <c r="B506" s="7"/>
      <c r="C506" s="111"/>
      <c r="D506" s="120"/>
      <c r="E506" s="120"/>
      <c r="F506" s="416"/>
    </row>
    <row r="507" spans="1:6" hidden="1" x14ac:dyDescent="0.25">
      <c r="A507" s="18" t="s">
        <v>185</v>
      </c>
      <c r="B507" s="7"/>
      <c r="C507" s="103">
        <f>C479+ROUND(C502*3.2,0)+C504</f>
        <v>39240</v>
      </c>
      <c r="D507" s="120"/>
      <c r="E507" s="120"/>
      <c r="F507" s="416"/>
    </row>
    <row r="508" spans="1:6" ht="16.5" hidden="1" customHeight="1" x14ac:dyDescent="0.25">
      <c r="A508" s="193" t="s">
        <v>184</v>
      </c>
      <c r="B508" s="7"/>
      <c r="C508" s="103">
        <f>C477+C507</f>
        <v>304865</v>
      </c>
      <c r="D508" s="120"/>
      <c r="E508" s="120"/>
      <c r="F508" s="416"/>
    </row>
    <row r="509" spans="1:6" hidden="1" x14ac:dyDescent="0.25">
      <c r="A509" s="173" t="s">
        <v>142</v>
      </c>
      <c r="B509" s="200"/>
      <c r="C509" s="103"/>
      <c r="D509" s="111"/>
      <c r="E509" s="111"/>
      <c r="F509" s="416"/>
    </row>
    <row r="510" spans="1:6" ht="30" hidden="1" x14ac:dyDescent="0.25">
      <c r="A510" s="58" t="s">
        <v>70</v>
      </c>
      <c r="B510" s="200"/>
      <c r="C510" s="111">
        <v>30000</v>
      </c>
      <c r="D510" s="111"/>
      <c r="E510" s="111"/>
      <c r="F510" s="416"/>
    </row>
    <row r="511" spans="1:6" ht="30" hidden="1" x14ac:dyDescent="0.25">
      <c r="A511" s="194" t="s">
        <v>71</v>
      </c>
      <c r="B511" s="200"/>
      <c r="C511" s="111">
        <v>5000</v>
      </c>
      <c r="D511" s="111"/>
      <c r="E511" s="111"/>
      <c r="F511" s="416"/>
    </row>
    <row r="512" spans="1:6" hidden="1" x14ac:dyDescent="0.25">
      <c r="A512" s="11" t="s">
        <v>36</v>
      </c>
      <c r="B512" s="200"/>
      <c r="C512" s="111">
        <v>6000</v>
      </c>
      <c r="D512" s="111"/>
      <c r="E512" s="111"/>
      <c r="F512" s="416"/>
    </row>
    <row r="513" spans="1:6" hidden="1" x14ac:dyDescent="0.25">
      <c r="A513" s="38" t="s">
        <v>19</v>
      </c>
      <c r="B513" s="200"/>
      <c r="C513" s="111">
        <v>2100</v>
      </c>
      <c r="D513" s="111"/>
      <c r="E513" s="111"/>
      <c r="F513" s="416"/>
    </row>
    <row r="514" spans="1:6" hidden="1" x14ac:dyDescent="0.25">
      <c r="A514" s="58" t="s">
        <v>33</v>
      </c>
      <c r="B514" s="200"/>
      <c r="C514" s="111">
        <v>30</v>
      </c>
      <c r="D514" s="111"/>
      <c r="E514" s="111"/>
      <c r="F514" s="416"/>
    </row>
    <row r="515" spans="1:6" hidden="1" x14ac:dyDescent="0.25">
      <c r="A515" s="194" t="s">
        <v>67</v>
      </c>
      <c r="B515" s="200"/>
      <c r="C515" s="111">
        <v>1500</v>
      </c>
      <c r="D515" s="111"/>
      <c r="E515" s="111"/>
      <c r="F515" s="416"/>
    </row>
    <row r="516" spans="1:6" hidden="1" x14ac:dyDescent="0.25">
      <c r="A516" s="36" t="s">
        <v>21</v>
      </c>
      <c r="B516" s="200"/>
      <c r="C516" s="111">
        <v>1500</v>
      </c>
      <c r="D516" s="111"/>
      <c r="E516" s="111"/>
      <c r="F516" s="416"/>
    </row>
    <row r="517" spans="1:6" ht="30" hidden="1" x14ac:dyDescent="0.25">
      <c r="A517" s="38" t="s">
        <v>35</v>
      </c>
      <c r="B517" s="200"/>
      <c r="C517" s="111">
        <v>1300</v>
      </c>
      <c r="D517" s="111"/>
      <c r="E517" s="111"/>
      <c r="F517" s="416"/>
    </row>
    <row r="518" spans="1:6" hidden="1" x14ac:dyDescent="0.25">
      <c r="A518" s="194" t="s">
        <v>40</v>
      </c>
      <c r="B518" s="200"/>
      <c r="C518" s="111">
        <v>10000</v>
      </c>
      <c r="D518" s="111"/>
      <c r="E518" s="111"/>
      <c r="F518" s="416"/>
    </row>
    <row r="519" spans="1:6" ht="30" hidden="1" x14ac:dyDescent="0.25">
      <c r="A519" s="194" t="s">
        <v>169</v>
      </c>
      <c r="B519" s="200"/>
      <c r="C519" s="111">
        <v>5500</v>
      </c>
      <c r="D519" s="111"/>
      <c r="E519" s="111"/>
      <c r="F519" s="416"/>
    </row>
    <row r="520" spans="1:6" ht="15.75" hidden="1" customHeight="1" x14ac:dyDescent="0.25">
      <c r="A520" s="38" t="s">
        <v>143</v>
      </c>
      <c r="B520" s="200"/>
      <c r="C520" s="111">
        <v>20</v>
      </c>
      <c r="D520" s="111"/>
      <c r="E520" s="111"/>
      <c r="F520" s="416"/>
    </row>
    <row r="521" spans="1:6" ht="15.75" hidden="1" customHeight="1" x14ac:dyDescent="0.25">
      <c r="A521" s="38" t="s">
        <v>20</v>
      </c>
      <c r="B521" s="200"/>
      <c r="C521" s="111">
        <v>175</v>
      </c>
      <c r="D521" s="111"/>
      <c r="E521" s="111"/>
      <c r="F521" s="416"/>
    </row>
    <row r="522" spans="1:6" ht="15.75" hidden="1" customHeight="1" x14ac:dyDescent="0.25">
      <c r="A522" s="38" t="s">
        <v>18</v>
      </c>
      <c r="B522" s="200"/>
      <c r="C522" s="111">
        <v>150</v>
      </c>
      <c r="D522" s="111"/>
      <c r="E522" s="111"/>
      <c r="F522" s="416"/>
    </row>
    <row r="523" spans="1:6" ht="15.75" hidden="1" customHeight="1" x14ac:dyDescent="0.25">
      <c r="A523" s="11" t="s">
        <v>34</v>
      </c>
      <c r="B523" s="200"/>
      <c r="C523" s="111">
        <v>120000</v>
      </c>
      <c r="D523" s="111"/>
      <c r="E523" s="111"/>
      <c r="F523" s="416"/>
    </row>
    <row r="524" spans="1:6" ht="15.75" hidden="1" customHeight="1" x14ac:dyDescent="0.25">
      <c r="A524" s="38" t="s">
        <v>39</v>
      </c>
      <c r="B524" s="200"/>
      <c r="C524" s="111">
        <v>400</v>
      </c>
      <c r="D524" s="111"/>
      <c r="E524" s="111"/>
      <c r="F524" s="416"/>
    </row>
    <row r="525" spans="1:6" ht="15.75" hidden="1" customHeight="1" x14ac:dyDescent="0.25">
      <c r="A525" s="196" t="s">
        <v>162</v>
      </c>
      <c r="B525" s="200"/>
      <c r="C525" s="111">
        <v>330</v>
      </c>
      <c r="D525" s="111"/>
      <c r="E525" s="111"/>
      <c r="F525" s="416"/>
    </row>
    <row r="526" spans="1:6" hidden="1" x14ac:dyDescent="0.25">
      <c r="A526" s="97" t="s">
        <v>8</v>
      </c>
      <c r="B526" s="7"/>
      <c r="C526" s="111"/>
      <c r="D526" s="111"/>
      <c r="E526" s="111"/>
      <c r="F526" s="416"/>
    </row>
    <row r="527" spans="1:6" hidden="1" x14ac:dyDescent="0.25">
      <c r="A527" s="21" t="s">
        <v>97</v>
      </c>
      <c r="B527" s="7"/>
      <c r="C527" s="111"/>
      <c r="D527" s="111"/>
      <c r="E527" s="111"/>
      <c r="F527" s="416"/>
    </row>
    <row r="528" spans="1:6" hidden="1" x14ac:dyDescent="0.25">
      <c r="A528" s="155" t="s">
        <v>165</v>
      </c>
      <c r="B528" s="9">
        <v>240</v>
      </c>
      <c r="C528" s="111">
        <v>945</v>
      </c>
      <c r="D528" s="13">
        <v>8</v>
      </c>
      <c r="E528" s="111">
        <f>ROUND(F528/B528,0)</f>
        <v>32</v>
      </c>
      <c r="F528" s="416">
        <f>ROUND(C528*D528,0)</f>
        <v>7560</v>
      </c>
    </row>
    <row r="529" spans="1:8" hidden="1" x14ac:dyDescent="0.25">
      <c r="A529" s="155" t="s">
        <v>13</v>
      </c>
      <c r="B529" s="9">
        <v>240</v>
      </c>
      <c r="C529" s="111">
        <v>1310</v>
      </c>
      <c r="D529" s="13">
        <v>3</v>
      </c>
      <c r="E529" s="111">
        <f>ROUND(F529/B529,0)</f>
        <v>16</v>
      </c>
      <c r="F529" s="416">
        <f>ROUND(C529*D529,0)</f>
        <v>3930</v>
      </c>
    </row>
    <row r="530" spans="1:8" ht="18" hidden="1" customHeight="1" x14ac:dyDescent="0.25">
      <c r="A530" s="91" t="s">
        <v>166</v>
      </c>
      <c r="B530" s="9"/>
      <c r="C530" s="402">
        <f>C528+C529</f>
        <v>2255</v>
      </c>
      <c r="D530" s="125">
        <f>F530/C530</f>
        <v>5.0953436807095347</v>
      </c>
      <c r="E530" s="121">
        <f>E528+E529</f>
        <v>48</v>
      </c>
      <c r="F530" s="431">
        <f>F528+F529</f>
        <v>11490</v>
      </c>
    </row>
    <row r="531" spans="1:8" ht="18" hidden="1" customHeight="1" x14ac:dyDescent="0.25">
      <c r="A531" s="161" t="s">
        <v>136</v>
      </c>
      <c r="B531" s="9"/>
      <c r="C531" s="150">
        <f>C530</f>
        <v>2255</v>
      </c>
      <c r="D531" s="123">
        <f>D530</f>
        <v>5.0953436807095347</v>
      </c>
      <c r="E531" s="150">
        <f>E530</f>
        <v>48</v>
      </c>
      <c r="F531" s="429">
        <f>F530</f>
        <v>11490</v>
      </c>
    </row>
    <row r="532" spans="1:8" hidden="1" x14ac:dyDescent="0.25">
      <c r="A532" s="403" t="s">
        <v>11</v>
      </c>
      <c r="B532" s="391"/>
      <c r="C532" s="391"/>
      <c r="D532" s="391"/>
      <c r="E532" s="391"/>
      <c r="F532" s="426"/>
    </row>
    <row r="533" spans="1:8" hidden="1" x14ac:dyDescent="0.25">
      <c r="A533" s="308"/>
      <c r="B533" s="114"/>
      <c r="C533" s="144"/>
      <c r="D533" s="144"/>
      <c r="E533" s="144"/>
      <c r="F533" s="422"/>
    </row>
    <row r="534" spans="1:8" hidden="1" x14ac:dyDescent="0.25">
      <c r="A534" s="397" t="s">
        <v>151</v>
      </c>
      <c r="B534" s="12"/>
      <c r="C534" s="111"/>
      <c r="D534" s="111"/>
      <c r="E534" s="111"/>
      <c r="F534" s="416"/>
    </row>
    <row r="535" spans="1:8" hidden="1" x14ac:dyDescent="0.25">
      <c r="A535" s="16" t="s">
        <v>187</v>
      </c>
      <c r="B535" s="7"/>
      <c r="C535" s="111"/>
      <c r="D535" s="111"/>
      <c r="E535" s="111"/>
      <c r="F535" s="416"/>
    </row>
    <row r="536" spans="1:8" hidden="1" x14ac:dyDescent="0.25">
      <c r="A536" s="17" t="s">
        <v>141</v>
      </c>
      <c r="B536" s="7"/>
      <c r="C536" s="111">
        <f>C537+C538+C539+C540</f>
        <v>16774</v>
      </c>
      <c r="D536" s="111"/>
      <c r="E536" s="111"/>
      <c r="F536" s="416"/>
    </row>
    <row r="537" spans="1:8" hidden="1" x14ac:dyDescent="0.25">
      <c r="A537" s="17" t="s">
        <v>180</v>
      </c>
      <c r="B537" s="7"/>
      <c r="C537" s="111"/>
      <c r="D537" s="111"/>
      <c r="E537" s="111"/>
      <c r="F537" s="416"/>
    </row>
    <row r="538" spans="1:8" ht="30" hidden="1" x14ac:dyDescent="0.25">
      <c r="A538" s="17" t="s">
        <v>216</v>
      </c>
      <c r="B538" s="7"/>
      <c r="C538" s="111">
        <v>7000</v>
      </c>
      <c r="D538" s="111"/>
      <c r="E538" s="111"/>
      <c r="F538" s="416"/>
    </row>
    <row r="539" spans="1:8" ht="30" hidden="1" x14ac:dyDescent="0.25">
      <c r="A539" s="17" t="s">
        <v>217</v>
      </c>
      <c r="B539" s="7"/>
      <c r="C539" s="111">
        <v>500</v>
      </c>
      <c r="D539" s="111"/>
      <c r="E539" s="111"/>
      <c r="F539" s="416"/>
    </row>
    <row r="540" spans="1:8" hidden="1" x14ac:dyDescent="0.25">
      <c r="A540" s="17" t="s">
        <v>218</v>
      </c>
      <c r="B540" s="7"/>
      <c r="C540" s="111">
        <v>9274</v>
      </c>
      <c r="D540" s="111"/>
      <c r="E540" s="111"/>
      <c r="F540" s="416"/>
      <c r="H540" s="303"/>
    </row>
    <row r="541" spans="1:8" hidden="1" x14ac:dyDescent="0.25">
      <c r="A541" s="25" t="s">
        <v>139</v>
      </c>
      <c r="B541" s="7"/>
      <c r="C541" s="111">
        <v>63000</v>
      </c>
      <c r="D541" s="111"/>
      <c r="E541" s="111"/>
      <c r="F541" s="416"/>
    </row>
    <row r="542" spans="1:8" hidden="1" x14ac:dyDescent="0.25">
      <c r="A542" s="191" t="s">
        <v>179</v>
      </c>
      <c r="B542" s="7"/>
      <c r="C542" s="111"/>
      <c r="D542" s="111"/>
      <c r="E542" s="111"/>
      <c r="F542" s="416"/>
    </row>
    <row r="543" spans="1:8" hidden="1" x14ac:dyDescent="0.25">
      <c r="A543" s="18" t="s">
        <v>158</v>
      </c>
      <c r="B543" s="7"/>
      <c r="C543" s="103">
        <f>C536+ROUND(C541*3.2,0)</f>
        <v>218374</v>
      </c>
      <c r="D543" s="111"/>
      <c r="E543" s="111"/>
      <c r="F543" s="416"/>
      <c r="G543" s="303"/>
    </row>
    <row r="544" spans="1:8" hidden="1" x14ac:dyDescent="0.25">
      <c r="A544" s="294" t="s">
        <v>186</v>
      </c>
      <c r="B544" s="102"/>
      <c r="C544" s="111"/>
      <c r="D544" s="111"/>
      <c r="E544" s="111"/>
      <c r="F544" s="416"/>
      <c r="G544" s="303"/>
    </row>
    <row r="545" spans="1:7" hidden="1" x14ac:dyDescent="0.25">
      <c r="A545" s="17" t="s">
        <v>141</v>
      </c>
      <c r="B545" s="7"/>
      <c r="C545" s="111">
        <f>C546+C547+C554+C562+C563+C564+C565+C566</f>
        <v>28377</v>
      </c>
      <c r="D545" s="111"/>
      <c r="E545" s="111"/>
      <c r="F545" s="416"/>
      <c r="G545" s="303"/>
    </row>
    <row r="546" spans="1:7" hidden="1" x14ac:dyDescent="0.25">
      <c r="A546" s="17" t="s">
        <v>180</v>
      </c>
      <c r="B546" s="7"/>
      <c r="C546" s="111"/>
      <c r="D546" s="111"/>
      <c r="E546" s="111"/>
      <c r="F546" s="416"/>
      <c r="G546" s="303"/>
    </row>
    <row r="547" spans="1:7" ht="30" hidden="1" x14ac:dyDescent="0.25">
      <c r="A547" s="17" t="s">
        <v>181</v>
      </c>
      <c r="B547" s="7"/>
      <c r="C547" s="133">
        <f>C548+C549+C550+C552</f>
        <v>8601</v>
      </c>
      <c r="D547" s="111"/>
      <c r="E547" s="111"/>
      <c r="F547" s="416"/>
      <c r="G547" s="303"/>
    </row>
    <row r="548" spans="1:7" ht="30" hidden="1" x14ac:dyDescent="0.25">
      <c r="A548" s="17" t="s">
        <v>182</v>
      </c>
      <c r="B548" s="7"/>
      <c r="C548" s="133">
        <v>5594</v>
      </c>
      <c r="D548" s="111"/>
      <c r="E548" s="111"/>
      <c r="F548" s="416"/>
      <c r="G548" s="303"/>
    </row>
    <row r="549" spans="1:7" ht="30" hidden="1" x14ac:dyDescent="0.25">
      <c r="A549" s="17" t="s">
        <v>183</v>
      </c>
      <c r="B549" s="7"/>
      <c r="C549" s="133">
        <v>1678</v>
      </c>
      <c r="D549" s="111"/>
      <c r="E549" s="111"/>
      <c r="F549" s="416"/>
      <c r="G549" s="303"/>
    </row>
    <row r="550" spans="1:7" ht="45" hidden="1" x14ac:dyDescent="0.25">
      <c r="A550" s="17" t="s">
        <v>250</v>
      </c>
      <c r="B550" s="7"/>
      <c r="C550" s="133">
        <v>990</v>
      </c>
      <c r="D550" s="111"/>
      <c r="E550" s="111"/>
      <c r="F550" s="416"/>
      <c r="G550" s="303"/>
    </row>
    <row r="551" spans="1:7" hidden="1" x14ac:dyDescent="0.25">
      <c r="A551" s="220" t="s">
        <v>251</v>
      </c>
      <c r="B551" s="7"/>
      <c r="C551" s="133">
        <v>114</v>
      </c>
      <c r="D551" s="111"/>
      <c r="E551" s="111"/>
      <c r="F551" s="416"/>
      <c r="G551" s="303"/>
    </row>
    <row r="552" spans="1:7" ht="30" hidden="1" x14ac:dyDescent="0.25">
      <c r="A552" s="17" t="s">
        <v>252</v>
      </c>
      <c r="B552" s="7"/>
      <c r="C552" s="133">
        <v>339</v>
      </c>
      <c r="D552" s="111"/>
      <c r="E552" s="111"/>
      <c r="F552" s="416"/>
      <c r="G552" s="303"/>
    </row>
    <row r="553" spans="1:7" hidden="1" x14ac:dyDescent="0.25">
      <c r="A553" s="220" t="s">
        <v>251</v>
      </c>
      <c r="B553" s="7"/>
      <c r="C553" s="133">
        <v>39</v>
      </c>
      <c r="D553" s="111"/>
      <c r="E553" s="111"/>
      <c r="F553" s="416"/>
      <c r="G553" s="303"/>
    </row>
    <row r="554" spans="1:7" ht="30" hidden="1" x14ac:dyDescent="0.25">
      <c r="A554" s="17" t="s">
        <v>219</v>
      </c>
      <c r="B554" s="7"/>
      <c r="C554" s="133">
        <f>C555+C556+C558+C560</f>
        <v>19776</v>
      </c>
      <c r="D554" s="111"/>
      <c r="E554" s="111"/>
      <c r="F554" s="416"/>
      <c r="G554" s="303"/>
    </row>
    <row r="555" spans="1:7" ht="30" hidden="1" x14ac:dyDescent="0.25">
      <c r="A555" s="17" t="s">
        <v>220</v>
      </c>
      <c r="B555" s="7"/>
      <c r="C555" s="133">
        <v>700</v>
      </c>
      <c r="D555" s="111"/>
      <c r="E555" s="111"/>
      <c r="F555" s="416"/>
      <c r="G555" s="303"/>
    </row>
    <row r="556" spans="1:7" ht="60" hidden="1" x14ac:dyDescent="0.25">
      <c r="A556" s="17" t="s">
        <v>253</v>
      </c>
      <c r="B556" s="7"/>
      <c r="C556" s="133">
        <v>15835</v>
      </c>
      <c r="D556" s="111"/>
      <c r="E556" s="111"/>
      <c r="F556" s="416"/>
      <c r="G556" s="303"/>
    </row>
    <row r="557" spans="1:7" hidden="1" x14ac:dyDescent="0.25">
      <c r="A557" s="220" t="s">
        <v>251</v>
      </c>
      <c r="B557" s="7"/>
      <c r="C557" s="133">
        <v>4150</v>
      </c>
      <c r="D557" s="111"/>
      <c r="E557" s="111"/>
      <c r="F557" s="416"/>
      <c r="G557" s="303"/>
    </row>
    <row r="558" spans="1:7" ht="46.5" hidden="1" customHeight="1" x14ac:dyDescent="0.25">
      <c r="A558" s="17" t="s">
        <v>254</v>
      </c>
      <c r="B558" s="7"/>
      <c r="C558" s="133">
        <v>3241</v>
      </c>
      <c r="D558" s="111"/>
      <c r="E558" s="111"/>
      <c r="F558" s="416"/>
      <c r="G558" s="303"/>
    </row>
    <row r="559" spans="1:7" hidden="1" x14ac:dyDescent="0.25">
      <c r="A559" s="220" t="s">
        <v>251</v>
      </c>
      <c r="B559" s="7"/>
      <c r="C559" s="133">
        <v>2220</v>
      </c>
      <c r="D559" s="111"/>
      <c r="E559" s="111"/>
      <c r="F559" s="416"/>
      <c r="G559" s="303"/>
    </row>
    <row r="560" spans="1:7" ht="30" hidden="1" x14ac:dyDescent="0.25">
      <c r="A560" s="17" t="s">
        <v>221</v>
      </c>
      <c r="B560" s="7"/>
      <c r="C560" s="133"/>
      <c r="D560" s="111"/>
      <c r="E560" s="111"/>
      <c r="F560" s="416"/>
      <c r="G560" s="303"/>
    </row>
    <row r="561" spans="1:7" hidden="1" x14ac:dyDescent="0.25">
      <c r="A561" s="220" t="s">
        <v>251</v>
      </c>
      <c r="B561" s="7"/>
      <c r="C561" s="133"/>
      <c r="D561" s="111"/>
      <c r="E561" s="111"/>
      <c r="F561" s="416"/>
      <c r="G561" s="303"/>
    </row>
    <row r="562" spans="1:7" ht="45" hidden="1" x14ac:dyDescent="0.25">
      <c r="A562" s="17" t="s">
        <v>222</v>
      </c>
      <c r="B562" s="7"/>
      <c r="C562" s="133"/>
      <c r="D562" s="111"/>
      <c r="E562" s="111"/>
      <c r="F562" s="416"/>
      <c r="G562" s="303"/>
    </row>
    <row r="563" spans="1:7" ht="30" hidden="1" x14ac:dyDescent="0.25">
      <c r="A563" s="17" t="s">
        <v>223</v>
      </c>
      <c r="B563" s="7"/>
      <c r="C563" s="133"/>
      <c r="D563" s="111"/>
      <c r="E563" s="111"/>
      <c r="F563" s="416"/>
      <c r="G563" s="303"/>
    </row>
    <row r="564" spans="1:7" ht="30" hidden="1" x14ac:dyDescent="0.25">
      <c r="A564" s="17" t="s">
        <v>224</v>
      </c>
      <c r="B564" s="7"/>
      <c r="C564" s="133"/>
      <c r="D564" s="111"/>
      <c r="E564" s="111"/>
      <c r="F564" s="416"/>
      <c r="G564" s="303"/>
    </row>
    <row r="565" spans="1:7" hidden="1" x14ac:dyDescent="0.25">
      <c r="A565" s="17" t="s">
        <v>225</v>
      </c>
      <c r="B565" s="7"/>
      <c r="C565" s="111"/>
      <c r="D565" s="111"/>
      <c r="E565" s="111"/>
      <c r="F565" s="416"/>
      <c r="G565" s="303"/>
    </row>
    <row r="566" spans="1:7" hidden="1" x14ac:dyDescent="0.25">
      <c r="A566" s="17" t="s">
        <v>259</v>
      </c>
      <c r="B566" s="7"/>
      <c r="C566" s="111"/>
      <c r="D566" s="111"/>
      <c r="E566" s="111"/>
      <c r="F566" s="416"/>
      <c r="G566" s="303"/>
    </row>
    <row r="567" spans="1:7" hidden="1" x14ac:dyDescent="0.25">
      <c r="A567" s="191" t="s">
        <v>270</v>
      </c>
      <c r="B567" s="7"/>
      <c r="C567" s="111"/>
      <c r="D567" s="111"/>
      <c r="E567" s="111"/>
      <c r="F567" s="416"/>
      <c r="G567" s="303"/>
    </row>
    <row r="568" spans="1:7" hidden="1" x14ac:dyDescent="0.25">
      <c r="A568" s="25" t="s">
        <v>139</v>
      </c>
      <c r="B568" s="7"/>
      <c r="C568" s="111"/>
      <c r="D568" s="111"/>
      <c r="E568" s="111"/>
      <c r="F568" s="416"/>
      <c r="G568" s="303"/>
    </row>
    <row r="569" spans="1:7" hidden="1" x14ac:dyDescent="0.25">
      <c r="A569" s="191" t="s">
        <v>179</v>
      </c>
      <c r="B569" s="7"/>
      <c r="C569" s="111"/>
      <c r="D569" s="111"/>
      <c r="E569" s="111"/>
      <c r="F569" s="416"/>
      <c r="G569" s="303"/>
    </row>
    <row r="570" spans="1:7" ht="30" hidden="1" x14ac:dyDescent="0.25">
      <c r="A570" s="25" t="s">
        <v>140</v>
      </c>
      <c r="B570" s="7"/>
      <c r="C570" s="111">
        <v>17404</v>
      </c>
      <c r="D570" s="111"/>
      <c r="E570" s="111"/>
      <c r="F570" s="416"/>
      <c r="G570" s="303"/>
    </row>
    <row r="571" spans="1:7" hidden="1" x14ac:dyDescent="0.25">
      <c r="A571" s="192" t="s">
        <v>197</v>
      </c>
      <c r="B571" s="7"/>
      <c r="C571" s="111"/>
      <c r="D571" s="111"/>
      <c r="E571" s="111"/>
      <c r="F571" s="416"/>
      <c r="G571" s="303"/>
    </row>
    <row r="572" spans="1:7" hidden="1" x14ac:dyDescent="0.25">
      <c r="A572" s="232" t="s">
        <v>256</v>
      </c>
      <c r="B572" s="7"/>
      <c r="C572" s="111"/>
      <c r="D572" s="111"/>
      <c r="E572" s="111"/>
      <c r="F572" s="416"/>
      <c r="G572" s="303"/>
    </row>
    <row r="573" spans="1:7" hidden="1" x14ac:dyDescent="0.25">
      <c r="A573" s="18" t="s">
        <v>185</v>
      </c>
      <c r="B573" s="7"/>
      <c r="C573" s="103">
        <f>C545+ROUND(C568*3.2,0)+C570</f>
        <v>45781</v>
      </c>
      <c r="D573" s="111"/>
      <c r="E573" s="111"/>
      <c r="F573" s="416"/>
      <c r="G573" s="303"/>
    </row>
    <row r="574" spans="1:7" ht="15" hidden="1" customHeight="1" x14ac:dyDescent="0.25">
      <c r="A574" s="193" t="s">
        <v>184</v>
      </c>
      <c r="B574" s="7"/>
      <c r="C574" s="103">
        <f>C543+C573</f>
        <v>264155</v>
      </c>
      <c r="D574" s="111"/>
      <c r="E574" s="111"/>
      <c r="F574" s="416"/>
      <c r="G574" s="303"/>
    </row>
    <row r="575" spans="1:7" hidden="1" x14ac:dyDescent="0.25">
      <c r="A575" s="97" t="s">
        <v>8</v>
      </c>
      <c r="B575" s="404"/>
      <c r="C575" s="404"/>
      <c r="D575" s="111"/>
      <c r="E575" s="111"/>
      <c r="F575" s="416"/>
    </row>
    <row r="576" spans="1:7" hidden="1" x14ac:dyDescent="0.25">
      <c r="A576" s="21" t="s">
        <v>97</v>
      </c>
      <c r="B576" s="7"/>
      <c r="C576" s="404"/>
      <c r="D576" s="111"/>
      <c r="E576" s="111"/>
      <c r="F576" s="416"/>
    </row>
    <row r="577" spans="1:7" hidden="1" x14ac:dyDescent="0.25">
      <c r="A577" s="155" t="s">
        <v>165</v>
      </c>
      <c r="B577" s="9">
        <v>240</v>
      </c>
      <c r="C577" s="111">
        <v>1800</v>
      </c>
      <c r="D577" s="13">
        <v>8</v>
      </c>
      <c r="E577" s="111">
        <f>ROUND(F577/B577,0)</f>
        <v>60</v>
      </c>
      <c r="F577" s="416">
        <f>ROUND(C577*D577,0)</f>
        <v>14400</v>
      </c>
    </row>
    <row r="578" spans="1:7" ht="18.75" hidden="1" customHeight="1" x14ac:dyDescent="0.25">
      <c r="A578" s="91" t="s">
        <v>166</v>
      </c>
      <c r="B578" s="7"/>
      <c r="C578" s="121">
        <f t="shared" ref="C578:F579" si="6">C577</f>
        <v>1800</v>
      </c>
      <c r="D578" s="304">
        <f t="shared" si="6"/>
        <v>8</v>
      </c>
      <c r="E578" s="121">
        <f t="shared" si="6"/>
        <v>60</v>
      </c>
      <c r="F578" s="425">
        <f t="shared" si="6"/>
        <v>14400</v>
      </c>
    </row>
    <row r="579" spans="1:7" ht="18.75" hidden="1" customHeight="1" x14ac:dyDescent="0.25">
      <c r="A579" s="161" t="s">
        <v>136</v>
      </c>
      <c r="B579" s="30"/>
      <c r="C579" s="150">
        <f t="shared" si="6"/>
        <v>1800</v>
      </c>
      <c r="D579" s="8">
        <f t="shared" si="6"/>
        <v>8</v>
      </c>
      <c r="E579" s="150">
        <f t="shared" si="6"/>
        <v>60</v>
      </c>
      <c r="F579" s="429">
        <f t="shared" si="6"/>
        <v>14400</v>
      </c>
    </row>
    <row r="580" spans="1:7" ht="15.75" hidden="1" thickBot="1" x14ac:dyDescent="0.3">
      <c r="A580" s="86" t="s">
        <v>11</v>
      </c>
      <c r="B580" s="116"/>
      <c r="C580" s="116"/>
      <c r="D580" s="116"/>
      <c r="E580" s="116"/>
      <c r="F580" s="430"/>
    </row>
    <row r="581" spans="1:7" ht="18.75" hidden="1" customHeight="1" x14ac:dyDescent="0.25">
      <c r="A581" s="405" t="s">
        <v>152</v>
      </c>
      <c r="B581" s="104"/>
      <c r="C581" s="111"/>
      <c r="D581" s="111"/>
      <c r="E581" s="111"/>
      <c r="F581" s="416"/>
    </row>
    <row r="582" spans="1:7" hidden="1" x14ac:dyDescent="0.25">
      <c r="A582" s="16" t="s">
        <v>187</v>
      </c>
      <c r="B582" s="7"/>
      <c r="C582" s="111"/>
      <c r="D582" s="111"/>
      <c r="E582" s="111"/>
      <c r="F582" s="416"/>
    </row>
    <row r="583" spans="1:7" hidden="1" x14ac:dyDescent="0.25">
      <c r="A583" s="17" t="s">
        <v>141</v>
      </c>
      <c r="B583" s="7"/>
      <c r="C583" s="111">
        <f>C584+C585+C586+C587</f>
        <v>8490</v>
      </c>
      <c r="D583" s="111"/>
      <c r="E583" s="111"/>
      <c r="F583" s="416"/>
    </row>
    <row r="584" spans="1:7" hidden="1" x14ac:dyDescent="0.25">
      <c r="A584" s="17" t="s">
        <v>180</v>
      </c>
      <c r="B584" s="7"/>
      <c r="C584" s="111"/>
      <c r="D584" s="111"/>
      <c r="E584" s="111"/>
      <c r="F584" s="416"/>
    </row>
    <row r="585" spans="1:7" ht="30" hidden="1" x14ac:dyDescent="0.25">
      <c r="A585" s="17" t="s">
        <v>216</v>
      </c>
      <c r="B585" s="7"/>
      <c r="C585" s="111">
        <v>438</v>
      </c>
      <c r="D585" s="111"/>
      <c r="E585" s="111"/>
      <c r="F585" s="416"/>
    </row>
    <row r="586" spans="1:7" ht="30" hidden="1" x14ac:dyDescent="0.25">
      <c r="A586" s="17" t="s">
        <v>217</v>
      </c>
      <c r="B586" s="7"/>
      <c r="C586" s="111">
        <v>174</v>
      </c>
      <c r="D586" s="111"/>
      <c r="E586" s="111"/>
      <c r="F586" s="416"/>
    </row>
    <row r="587" spans="1:7" hidden="1" x14ac:dyDescent="0.25">
      <c r="A587" s="17" t="s">
        <v>218</v>
      </c>
      <c r="B587" s="7"/>
      <c r="C587" s="111">
        <v>7878</v>
      </c>
      <c r="D587" s="111"/>
      <c r="E587" s="111"/>
      <c r="F587" s="416"/>
      <c r="G587" s="303"/>
    </row>
    <row r="588" spans="1:7" hidden="1" x14ac:dyDescent="0.25">
      <c r="A588" s="25" t="s">
        <v>139</v>
      </c>
      <c r="B588" s="7"/>
      <c r="C588" s="111">
        <v>44000</v>
      </c>
      <c r="D588" s="111"/>
      <c r="E588" s="111"/>
      <c r="F588" s="416"/>
    </row>
    <row r="589" spans="1:7" hidden="1" x14ac:dyDescent="0.25">
      <c r="A589" s="191" t="s">
        <v>179</v>
      </c>
      <c r="B589" s="7"/>
      <c r="C589" s="111">
        <v>42000</v>
      </c>
      <c r="D589" s="111"/>
      <c r="E589" s="111"/>
      <c r="F589" s="416"/>
    </row>
    <row r="590" spans="1:7" hidden="1" x14ac:dyDescent="0.25">
      <c r="A590" s="18" t="s">
        <v>158</v>
      </c>
      <c r="B590" s="7"/>
      <c r="C590" s="103">
        <f>C583+ROUND(C588*3.2,0)</f>
        <v>149290</v>
      </c>
      <c r="D590" s="111"/>
      <c r="E590" s="111"/>
      <c r="F590" s="416"/>
      <c r="G590" s="303"/>
    </row>
    <row r="591" spans="1:7" hidden="1" x14ac:dyDescent="0.25">
      <c r="A591" s="294" t="s">
        <v>186</v>
      </c>
      <c r="B591" s="102"/>
      <c r="C591" s="111"/>
      <c r="D591" s="111"/>
      <c r="E591" s="111"/>
      <c r="F591" s="416"/>
      <c r="G591" s="303"/>
    </row>
    <row r="592" spans="1:7" hidden="1" x14ac:dyDescent="0.25">
      <c r="A592" s="17" t="s">
        <v>141</v>
      </c>
      <c r="B592" s="7"/>
      <c r="C592" s="111">
        <f>C593+C594+C601+C609+C610+C611+C612+C613</f>
        <v>26403</v>
      </c>
      <c r="D592" s="111"/>
      <c r="E592" s="111"/>
      <c r="F592" s="416"/>
      <c r="G592" s="303"/>
    </row>
    <row r="593" spans="1:7" hidden="1" x14ac:dyDescent="0.25">
      <c r="A593" s="17" t="s">
        <v>180</v>
      </c>
      <c r="B593" s="7"/>
      <c r="C593" s="111"/>
      <c r="D593" s="111"/>
      <c r="E593" s="111"/>
      <c r="F593" s="416"/>
      <c r="G593" s="303"/>
    </row>
    <row r="594" spans="1:7" ht="30" hidden="1" x14ac:dyDescent="0.25">
      <c r="A594" s="17" t="s">
        <v>181</v>
      </c>
      <c r="B594" s="7"/>
      <c r="C594" s="133">
        <f>C595+C596+C597+C599</f>
        <v>6520</v>
      </c>
      <c r="D594" s="111"/>
      <c r="E594" s="111"/>
      <c r="F594" s="416"/>
      <c r="G594" s="303"/>
    </row>
    <row r="595" spans="1:7" ht="30" hidden="1" x14ac:dyDescent="0.25">
      <c r="A595" s="17" t="s">
        <v>182</v>
      </c>
      <c r="B595" s="7"/>
      <c r="C595" s="133">
        <v>4104</v>
      </c>
      <c r="D595" s="111"/>
      <c r="E595" s="111"/>
      <c r="F595" s="416"/>
      <c r="G595" s="303"/>
    </row>
    <row r="596" spans="1:7" ht="30" hidden="1" x14ac:dyDescent="0.25">
      <c r="A596" s="17" t="s">
        <v>183</v>
      </c>
      <c r="B596" s="7"/>
      <c r="C596" s="133">
        <v>1231</v>
      </c>
      <c r="D596" s="111"/>
      <c r="E596" s="111"/>
      <c r="F596" s="416"/>
      <c r="G596" s="303"/>
    </row>
    <row r="597" spans="1:7" ht="45" hidden="1" x14ac:dyDescent="0.25">
      <c r="A597" s="17" t="s">
        <v>250</v>
      </c>
      <c r="B597" s="7"/>
      <c r="C597" s="133">
        <v>864</v>
      </c>
      <c r="D597" s="111"/>
      <c r="E597" s="111"/>
      <c r="F597" s="416"/>
      <c r="G597" s="303"/>
    </row>
    <row r="598" spans="1:7" hidden="1" x14ac:dyDescent="0.25">
      <c r="A598" s="220" t="s">
        <v>251</v>
      </c>
      <c r="B598" s="7"/>
      <c r="C598" s="133">
        <v>100</v>
      </c>
      <c r="D598" s="111"/>
      <c r="E598" s="111"/>
      <c r="F598" s="416"/>
      <c r="G598" s="303"/>
    </row>
    <row r="599" spans="1:7" ht="30" hidden="1" x14ac:dyDescent="0.25">
      <c r="A599" s="17" t="s">
        <v>252</v>
      </c>
      <c r="B599" s="7"/>
      <c r="C599" s="133">
        <v>321</v>
      </c>
      <c r="D599" s="111"/>
      <c r="E599" s="111"/>
      <c r="F599" s="416"/>
      <c r="G599" s="303"/>
    </row>
    <row r="600" spans="1:7" hidden="1" x14ac:dyDescent="0.25">
      <c r="A600" s="220" t="s">
        <v>251</v>
      </c>
      <c r="B600" s="7"/>
      <c r="C600" s="133">
        <v>37</v>
      </c>
      <c r="D600" s="111"/>
      <c r="E600" s="111"/>
      <c r="F600" s="416"/>
      <c r="G600" s="303"/>
    </row>
    <row r="601" spans="1:7" ht="30" hidden="1" x14ac:dyDescent="0.25">
      <c r="A601" s="17" t="s">
        <v>219</v>
      </c>
      <c r="B601" s="7"/>
      <c r="C601" s="133">
        <f>C602+C603+C605+C607</f>
        <v>19883</v>
      </c>
      <c r="D601" s="111"/>
      <c r="E601" s="111"/>
      <c r="F601" s="416"/>
      <c r="G601" s="303"/>
    </row>
    <row r="602" spans="1:7" ht="30" hidden="1" x14ac:dyDescent="0.25">
      <c r="A602" s="17" t="s">
        <v>220</v>
      </c>
      <c r="B602" s="7"/>
      <c r="C602" s="133">
        <v>3528</v>
      </c>
      <c r="D602" s="111"/>
      <c r="E602" s="111"/>
      <c r="F602" s="416"/>
      <c r="G602" s="303"/>
    </row>
    <row r="603" spans="1:7" ht="60" hidden="1" x14ac:dyDescent="0.25">
      <c r="A603" s="17" t="s">
        <v>253</v>
      </c>
      <c r="B603" s="7"/>
      <c r="C603" s="133">
        <v>15750</v>
      </c>
      <c r="D603" s="111"/>
      <c r="E603" s="111"/>
      <c r="F603" s="416"/>
      <c r="G603" s="303"/>
    </row>
    <row r="604" spans="1:7" hidden="1" x14ac:dyDescent="0.25">
      <c r="A604" s="220" t="s">
        <v>251</v>
      </c>
      <c r="B604" s="7"/>
      <c r="C604" s="133">
        <v>3300</v>
      </c>
      <c r="D604" s="111"/>
      <c r="E604" s="111"/>
      <c r="F604" s="416"/>
      <c r="G604" s="303"/>
    </row>
    <row r="605" spans="1:7" ht="45" hidden="1" x14ac:dyDescent="0.25">
      <c r="A605" s="17" t="s">
        <v>254</v>
      </c>
      <c r="B605" s="7"/>
      <c r="C605" s="133">
        <v>605</v>
      </c>
      <c r="D605" s="111"/>
      <c r="E605" s="111"/>
      <c r="F605" s="416"/>
      <c r="G605" s="303"/>
    </row>
    <row r="606" spans="1:7" hidden="1" x14ac:dyDescent="0.25">
      <c r="A606" s="220" t="s">
        <v>251</v>
      </c>
      <c r="B606" s="7"/>
      <c r="C606" s="133">
        <v>462</v>
      </c>
      <c r="D606" s="111"/>
      <c r="E606" s="111"/>
      <c r="F606" s="416"/>
      <c r="G606" s="303"/>
    </row>
    <row r="607" spans="1:7" ht="30" hidden="1" x14ac:dyDescent="0.25">
      <c r="A607" s="17" t="s">
        <v>221</v>
      </c>
      <c r="B607" s="7"/>
      <c r="C607" s="133"/>
      <c r="D607" s="111"/>
      <c r="E607" s="111"/>
      <c r="F607" s="416"/>
      <c r="G607" s="303"/>
    </row>
    <row r="608" spans="1:7" hidden="1" x14ac:dyDescent="0.25">
      <c r="A608" s="220" t="s">
        <v>251</v>
      </c>
      <c r="B608" s="7"/>
      <c r="C608" s="133"/>
      <c r="D608" s="111"/>
      <c r="E608" s="111"/>
      <c r="F608" s="416"/>
      <c r="G608" s="303"/>
    </row>
    <row r="609" spans="1:7" ht="45" hidden="1" x14ac:dyDescent="0.25">
      <c r="A609" s="17" t="s">
        <v>222</v>
      </c>
      <c r="B609" s="7"/>
      <c r="C609" s="133"/>
      <c r="D609" s="111"/>
      <c r="E609" s="111"/>
      <c r="F609" s="416"/>
      <c r="G609" s="303"/>
    </row>
    <row r="610" spans="1:7" ht="30" hidden="1" x14ac:dyDescent="0.25">
      <c r="A610" s="17" t="s">
        <v>223</v>
      </c>
      <c r="B610" s="7"/>
      <c r="C610" s="133"/>
      <c r="D610" s="111"/>
      <c r="E610" s="111"/>
      <c r="F610" s="416"/>
      <c r="G610" s="303"/>
    </row>
    <row r="611" spans="1:7" ht="30" hidden="1" x14ac:dyDescent="0.25">
      <c r="A611" s="17" t="s">
        <v>224</v>
      </c>
      <c r="B611" s="7"/>
      <c r="C611" s="133"/>
      <c r="D611" s="111"/>
      <c r="E611" s="111"/>
      <c r="F611" s="416"/>
      <c r="G611" s="303"/>
    </row>
    <row r="612" spans="1:7" hidden="1" x14ac:dyDescent="0.25">
      <c r="A612" s="17" t="s">
        <v>225</v>
      </c>
      <c r="B612" s="7"/>
      <c r="C612" s="111"/>
      <c r="D612" s="111"/>
      <c r="E612" s="111"/>
      <c r="F612" s="416"/>
      <c r="G612" s="303"/>
    </row>
    <row r="613" spans="1:7" hidden="1" x14ac:dyDescent="0.25">
      <c r="A613" s="17" t="s">
        <v>259</v>
      </c>
      <c r="B613" s="7"/>
      <c r="C613" s="111"/>
      <c r="D613" s="111"/>
      <c r="E613" s="111"/>
      <c r="F613" s="416"/>
      <c r="G613" s="303"/>
    </row>
    <row r="614" spans="1:7" hidden="1" x14ac:dyDescent="0.25">
      <c r="A614" s="191" t="s">
        <v>270</v>
      </c>
      <c r="B614" s="7"/>
      <c r="C614" s="111"/>
      <c r="D614" s="111"/>
      <c r="E614" s="111"/>
      <c r="F614" s="416"/>
      <c r="G614" s="303"/>
    </row>
    <row r="615" spans="1:7" hidden="1" x14ac:dyDescent="0.25">
      <c r="A615" s="25" t="s">
        <v>139</v>
      </c>
      <c r="B615" s="7"/>
      <c r="C615" s="111"/>
      <c r="D615" s="111"/>
      <c r="E615" s="111"/>
      <c r="F615" s="416"/>
      <c r="G615" s="303"/>
    </row>
    <row r="616" spans="1:7" hidden="1" x14ac:dyDescent="0.25">
      <c r="A616" s="191" t="s">
        <v>179</v>
      </c>
      <c r="B616" s="7"/>
      <c r="C616" s="111"/>
      <c r="D616" s="111"/>
      <c r="E616" s="111"/>
      <c r="F616" s="416"/>
      <c r="G616" s="303"/>
    </row>
    <row r="617" spans="1:7" ht="30" hidden="1" x14ac:dyDescent="0.25">
      <c r="A617" s="25" t="s">
        <v>140</v>
      </c>
      <c r="B617" s="7"/>
      <c r="C617" s="111">
        <v>11976</v>
      </c>
      <c r="D617" s="111"/>
      <c r="E617" s="111"/>
      <c r="F617" s="416"/>
      <c r="G617" s="303"/>
    </row>
    <row r="618" spans="1:7" hidden="1" x14ac:dyDescent="0.25">
      <c r="A618" s="192" t="s">
        <v>197</v>
      </c>
      <c r="B618" s="7"/>
      <c r="C618" s="111"/>
      <c r="D618" s="111"/>
      <c r="E618" s="111"/>
      <c r="F618" s="416"/>
      <c r="G618" s="303"/>
    </row>
    <row r="619" spans="1:7" hidden="1" x14ac:dyDescent="0.25">
      <c r="A619" s="232" t="s">
        <v>256</v>
      </c>
      <c r="B619" s="7"/>
      <c r="C619" s="111"/>
      <c r="D619" s="111"/>
      <c r="E619" s="111"/>
      <c r="F619" s="416"/>
      <c r="G619" s="303"/>
    </row>
    <row r="620" spans="1:7" hidden="1" x14ac:dyDescent="0.25">
      <c r="A620" s="18" t="s">
        <v>185</v>
      </c>
      <c r="B620" s="7"/>
      <c r="C620" s="103">
        <f>C592+ROUND(C615*3.2,0)+C617</f>
        <v>38379</v>
      </c>
      <c r="D620" s="111"/>
      <c r="E620" s="111"/>
      <c r="F620" s="416"/>
      <c r="G620" s="303"/>
    </row>
    <row r="621" spans="1:7" ht="15.75" hidden="1" customHeight="1" x14ac:dyDescent="0.25">
      <c r="A621" s="193" t="s">
        <v>184</v>
      </c>
      <c r="B621" s="7"/>
      <c r="C621" s="103">
        <f>C590+C620</f>
        <v>187669</v>
      </c>
      <c r="D621" s="111"/>
      <c r="E621" s="111"/>
      <c r="F621" s="416"/>
      <c r="G621" s="303"/>
    </row>
    <row r="622" spans="1:7" hidden="1" x14ac:dyDescent="0.25">
      <c r="A622" s="97" t="s">
        <v>8</v>
      </c>
      <c r="B622" s="404"/>
      <c r="C622" s="404"/>
      <c r="D622" s="111"/>
      <c r="E622" s="111"/>
      <c r="F622" s="416"/>
    </row>
    <row r="623" spans="1:7" hidden="1" x14ac:dyDescent="0.25">
      <c r="A623" s="21" t="s">
        <v>97</v>
      </c>
      <c r="B623" s="7"/>
      <c r="C623" s="404"/>
      <c r="D623" s="111"/>
      <c r="E623" s="111"/>
      <c r="F623" s="416"/>
    </row>
    <row r="624" spans="1:7" hidden="1" x14ac:dyDescent="0.25">
      <c r="A624" s="155" t="s">
        <v>165</v>
      </c>
      <c r="B624" s="9">
        <v>240</v>
      </c>
      <c r="C624" s="111">
        <v>1250</v>
      </c>
      <c r="D624" s="13">
        <v>8</v>
      </c>
      <c r="E624" s="111">
        <f>ROUND(F624/B624,0)</f>
        <v>42</v>
      </c>
      <c r="F624" s="416">
        <f>ROUND(C624*D624,0)</f>
        <v>10000</v>
      </c>
    </row>
    <row r="625" spans="1:6" ht="18.75" hidden="1" customHeight="1" x14ac:dyDescent="0.25">
      <c r="A625" s="91" t="s">
        <v>166</v>
      </c>
      <c r="B625" s="7"/>
      <c r="C625" s="121">
        <f t="shared" ref="C625:F626" si="7">C624</f>
        <v>1250</v>
      </c>
      <c r="D625" s="304">
        <f t="shared" si="7"/>
        <v>8</v>
      </c>
      <c r="E625" s="121">
        <f t="shared" si="7"/>
        <v>42</v>
      </c>
      <c r="F625" s="425">
        <f t="shared" si="7"/>
        <v>10000</v>
      </c>
    </row>
    <row r="626" spans="1:6" ht="18.75" hidden="1" customHeight="1" x14ac:dyDescent="0.25">
      <c r="A626" s="161" t="s">
        <v>136</v>
      </c>
      <c r="B626" s="30"/>
      <c r="C626" s="103">
        <f t="shared" si="7"/>
        <v>1250</v>
      </c>
      <c r="D626" s="8">
        <f t="shared" si="7"/>
        <v>8</v>
      </c>
      <c r="E626" s="103">
        <f t="shared" si="7"/>
        <v>42</v>
      </c>
      <c r="F626" s="417">
        <f t="shared" si="7"/>
        <v>10000</v>
      </c>
    </row>
    <row r="627" spans="1:6" hidden="1" x14ac:dyDescent="0.25">
      <c r="A627" s="406" t="s">
        <v>11</v>
      </c>
      <c r="B627" s="391"/>
      <c r="C627" s="391"/>
      <c r="D627" s="391"/>
      <c r="E627" s="391"/>
      <c r="F627" s="426"/>
    </row>
    <row r="628" spans="1:6" hidden="1" x14ac:dyDescent="0.25">
      <c r="A628" s="308"/>
      <c r="B628" s="114"/>
      <c r="C628" s="144"/>
      <c r="D628" s="144"/>
      <c r="E628" s="144"/>
      <c r="F628" s="422"/>
    </row>
    <row r="629" spans="1:6" hidden="1" x14ac:dyDescent="0.25">
      <c r="A629" s="397" t="s">
        <v>153</v>
      </c>
      <c r="B629" s="12"/>
      <c r="C629" s="111"/>
      <c r="D629" s="111"/>
      <c r="E629" s="111"/>
      <c r="F629" s="432"/>
    </row>
    <row r="630" spans="1:6" hidden="1" x14ac:dyDescent="0.25">
      <c r="A630" s="16" t="s">
        <v>187</v>
      </c>
      <c r="B630" s="7"/>
      <c r="C630" s="111"/>
      <c r="D630" s="111"/>
      <c r="E630" s="111"/>
      <c r="F630" s="416"/>
    </row>
    <row r="631" spans="1:6" hidden="1" x14ac:dyDescent="0.25">
      <c r="A631" s="17" t="s">
        <v>141</v>
      </c>
      <c r="B631" s="7"/>
      <c r="C631" s="111">
        <f>C632+C633+C634+C635</f>
        <v>44785</v>
      </c>
      <c r="D631" s="407"/>
      <c r="E631" s="111"/>
      <c r="F631" s="416"/>
    </row>
    <row r="632" spans="1:6" hidden="1" x14ac:dyDescent="0.25">
      <c r="A632" s="17" t="s">
        <v>180</v>
      </c>
      <c r="B632" s="7"/>
      <c r="C632" s="111"/>
      <c r="D632" s="407"/>
      <c r="E632" s="111"/>
      <c r="F632" s="416"/>
    </row>
    <row r="633" spans="1:6" ht="30" hidden="1" x14ac:dyDescent="0.25">
      <c r="A633" s="17" t="s">
        <v>216</v>
      </c>
      <c r="B633" s="7"/>
      <c r="C633" s="111">
        <v>10000</v>
      </c>
      <c r="D633" s="407"/>
      <c r="E633" s="111"/>
      <c r="F633" s="416"/>
    </row>
    <row r="634" spans="1:6" ht="30" hidden="1" x14ac:dyDescent="0.25">
      <c r="A634" s="17" t="s">
        <v>217</v>
      </c>
      <c r="B634" s="7"/>
      <c r="C634" s="111"/>
      <c r="D634" s="407"/>
      <c r="E634" s="111"/>
      <c r="F634" s="416"/>
    </row>
    <row r="635" spans="1:6" hidden="1" x14ac:dyDescent="0.25">
      <c r="A635" s="17" t="s">
        <v>218</v>
      </c>
      <c r="B635" s="7"/>
      <c r="C635" s="111">
        <v>34785</v>
      </c>
      <c r="D635" s="407"/>
      <c r="E635" s="111"/>
      <c r="F635" s="416"/>
    </row>
    <row r="636" spans="1:6" hidden="1" x14ac:dyDescent="0.25">
      <c r="A636" s="25" t="s">
        <v>139</v>
      </c>
      <c r="B636" s="7"/>
      <c r="C636" s="111">
        <v>205659</v>
      </c>
      <c r="D636" s="407"/>
      <c r="E636" s="111"/>
      <c r="F636" s="416"/>
    </row>
    <row r="637" spans="1:6" hidden="1" x14ac:dyDescent="0.25">
      <c r="A637" s="191" t="s">
        <v>179</v>
      </c>
      <c r="B637" s="7"/>
      <c r="C637" s="111">
        <v>5375</v>
      </c>
      <c r="D637" s="407"/>
      <c r="E637" s="111"/>
      <c r="F637" s="416"/>
    </row>
    <row r="638" spans="1:6" hidden="1" x14ac:dyDescent="0.25">
      <c r="A638" s="18" t="s">
        <v>158</v>
      </c>
      <c r="B638" s="7"/>
      <c r="C638" s="103">
        <f>C631+ROUND(C636*3.2,0)</f>
        <v>702894</v>
      </c>
      <c r="D638" s="407"/>
      <c r="E638" s="111"/>
      <c r="F638" s="416"/>
    </row>
    <row r="639" spans="1:6" hidden="1" x14ac:dyDescent="0.25">
      <c r="A639" s="16" t="s">
        <v>186</v>
      </c>
      <c r="B639" s="7"/>
      <c r="C639" s="111"/>
      <c r="D639" s="407"/>
      <c r="E639" s="111"/>
      <c r="F639" s="416"/>
    </row>
    <row r="640" spans="1:6" hidden="1" x14ac:dyDescent="0.25">
      <c r="A640" s="17" t="s">
        <v>141</v>
      </c>
      <c r="B640" s="7"/>
      <c r="C640" s="111">
        <f>C641+C642+C649+C657+C658+C659+C660+C661</f>
        <v>33938</v>
      </c>
      <c r="D640" s="407"/>
      <c r="E640" s="111"/>
      <c r="F640" s="416"/>
    </row>
    <row r="641" spans="1:6" hidden="1" x14ac:dyDescent="0.25">
      <c r="A641" s="17" t="s">
        <v>180</v>
      </c>
      <c r="B641" s="7"/>
      <c r="C641" s="111"/>
      <c r="D641" s="407"/>
      <c r="E641" s="111"/>
      <c r="F641" s="416"/>
    </row>
    <row r="642" spans="1:6" ht="30" hidden="1" x14ac:dyDescent="0.25">
      <c r="A642" s="17" t="s">
        <v>181</v>
      </c>
      <c r="B642" s="7"/>
      <c r="C642" s="133">
        <f>C643+C644+C645+C647</f>
        <v>27938</v>
      </c>
      <c r="D642" s="407"/>
      <c r="E642" s="111"/>
      <c r="F642" s="416"/>
    </row>
    <row r="643" spans="1:6" ht="30" hidden="1" x14ac:dyDescent="0.25">
      <c r="A643" s="17" t="s">
        <v>182</v>
      </c>
      <c r="B643" s="7"/>
      <c r="C643" s="133">
        <v>21491</v>
      </c>
      <c r="D643" s="407"/>
      <c r="E643" s="111"/>
      <c r="F643" s="416"/>
    </row>
    <row r="644" spans="1:6" ht="30" hidden="1" x14ac:dyDescent="0.25">
      <c r="A644" s="17" t="s">
        <v>183</v>
      </c>
      <c r="B644" s="7"/>
      <c r="C644" s="133">
        <v>6447</v>
      </c>
      <c r="D644" s="407"/>
      <c r="E644" s="111"/>
      <c r="F644" s="416"/>
    </row>
    <row r="645" spans="1:6" ht="45" hidden="1" x14ac:dyDescent="0.25">
      <c r="A645" s="17" t="s">
        <v>250</v>
      </c>
      <c r="B645" s="7"/>
      <c r="C645" s="133"/>
      <c r="D645" s="407"/>
      <c r="E645" s="111"/>
      <c r="F645" s="416"/>
    </row>
    <row r="646" spans="1:6" hidden="1" x14ac:dyDescent="0.25">
      <c r="A646" s="220" t="s">
        <v>251</v>
      </c>
      <c r="B646" s="7"/>
      <c r="C646" s="133"/>
      <c r="D646" s="407"/>
      <c r="E646" s="111"/>
      <c r="F646" s="416"/>
    </row>
    <row r="647" spans="1:6" ht="30" hidden="1" x14ac:dyDescent="0.25">
      <c r="A647" s="17" t="s">
        <v>252</v>
      </c>
      <c r="B647" s="7"/>
      <c r="C647" s="133"/>
      <c r="D647" s="407"/>
      <c r="E647" s="111"/>
      <c r="F647" s="416"/>
    </row>
    <row r="648" spans="1:6" hidden="1" x14ac:dyDescent="0.25">
      <c r="A648" s="220" t="s">
        <v>251</v>
      </c>
      <c r="B648" s="7"/>
      <c r="C648" s="133"/>
      <c r="D648" s="407"/>
      <c r="E648" s="111"/>
      <c r="F648" s="416"/>
    </row>
    <row r="649" spans="1:6" ht="30" hidden="1" x14ac:dyDescent="0.25">
      <c r="A649" s="17" t="s">
        <v>219</v>
      </c>
      <c r="B649" s="7"/>
      <c r="C649" s="133">
        <f>C650+C651+C653+C655</f>
        <v>6000</v>
      </c>
      <c r="D649" s="407"/>
      <c r="E649" s="111"/>
      <c r="F649" s="416"/>
    </row>
    <row r="650" spans="1:6" ht="30" hidden="1" x14ac:dyDescent="0.25">
      <c r="A650" s="17" t="s">
        <v>220</v>
      </c>
      <c r="B650" s="7"/>
      <c r="C650" s="133">
        <v>6000</v>
      </c>
      <c r="D650" s="407"/>
      <c r="E650" s="111"/>
      <c r="F650" s="416"/>
    </row>
    <row r="651" spans="1:6" ht="60" hidden="1" x14ac:dyDescent="0.25">
      <c r="A651" s="17" t="s">
        <v>253</v>
      </c>
      <c r="B651" s="7"/>
      <c r="C651" s="133"/>
      <c r="D651" s="407"/>
      <c r="E651" s="111"/>
      <c r="F651" s="416"/>
    </row>
    <row r="652" spans="1:6" hidden="1" x14ac:dyDescent="0.25">
      <c r="A652" s="220" t="s">
        <v>251</v>
      </c>
      <c r="B652" s="7"/>
      <c r="C652" s="133"/>
      <c r="D652" s="407"/>
      <c r="E652" s="111"/>
      <c r="F652" s="416"/>
    </row>
    <row r="653" spans="1:6" ht="45" hidden="1" x14ac:dyDescent="0.25">
      <c r="A653" s="17" t="s">
        <v>254</v>
      </c>
      <c r="B653" s="7"/>
      <c r="C653" s="133"/>
      <c r="D653" s="407"/>
      <c r="E653" s="111"/>
      <c r="F653" s="416"/>
    </row>
    <row r="654" spans="1:6" hidden="1" x14ac:dyDescent="0.25">
      <c r="A654" s="220" t="s">
        <v>251</v>
      </c>
      <c r="B654" s="7"/>
      <c r="C654" s="133"/>
      <c r="D654" s="407"/>
      <c r="E654" s="111"/>
      <c r="F654" s="416"/>
    </row>
    <row r="655" spans="1:6" ht="30" hidden="1" x14ac:dyDescent="0.25">
      <c r="A655" s="17" t="s">
        <v>221</v>
      </c>
      <c r="B655" s="7"/>
      <c r="C655" s="133"/>
      <c r="D655" s="407"/>
      <c r="E655" s="111"/>
      <c r="F655" s="416"/>
    </row>
    <row r="656" spans="1:6" hidden="1" x14ac:dyDescent="0.25">
      <c r="A656" s="220" t="s">
        <v>251</v>
      </c>
      <c r="B656" s="7"/>
      <c r="C656" s="133"/>
      <c r="D656" s="407"/>
      <c r="E656" s="111"/>
      <c r="F656" s="416"/>
    </row>
    <row r="657" spans="1:6" ht="45" hidden="1" x14ac:dyDescent="0.25">
      <c r="A657" s="17" t="s">
        <v>222</v>
      </c>
      <c r="B657" s="7"/>
      <c r="C657" s="133"/>
      <c r="D657" s="407"/>
      <c r="E657" s="111"/>
      <c r="F657" s="416"/>
    </row>
    <row r="658" spans="1:6" ht="30" hidden="1" x14ac:dyDescent="0.25">
      <c r="A658" s="17" t="s">
        <v>223</v>
      </c>
      <c r="B658" s="7"/>
      <c r="C658" s="133"/>
      <c r="D658" s="407"/>
      <c r="E658" s="111"/>
      <c r="F658" s="416"/>
    </row>
    <row r="659" spans="1:6" ht="30" hidden="1" x14ac:dyDescent="0.25">
      <c r="A659" s="17" t="s">
        <v>224</v>
      </c>
      <c r="B659" s="7"/>
      <c r="C659" s="133"/>
      <c r="D659" s="407"/>
      <c r="E659" s="111"/>
      <c r="F659" s="416"/>
    </row>
    <row r="660" spans="1:6" hidden="1" x14ac:dyDescent="0.25">
      <c r="A660" s="17" t="s">
        <v>225</v>
      </c>
      <c r="B660" s="7"/>
      <c r="C660" s="111"/>
      <c r="D660" s="407"/>
      <c r="E660" s="111"/>
      <c r="F660" s="416"/>
    </row>
    <row r="661" spans="1:6" hidden="1" x14ac:dyDescent="0.25">
      <c r="A661" s="17" t="s">
        <v>259</v>
      </c>
      <c r="B661" s="7"/>
      <c r="C661" s="111"/>
      <c r="D661" s="407"/>
      <c r="E661" s="111"/>
      <c r="F661" s="416"/>
    </row>
    <row r="662" spans="1:6" hidden="1" x14ac:dyDescent="0.25">
      <c r="A662" s="191" t="s">
        <v>270</v>
      </c>
      <c r="B662" s="7"/>
      <c r="C662" s="111"/>
      <c r="D662" s="407"/>
      <c r="E662" s="111"/>
      <c r="F662" s="416"/>
    </row>
    <row r="663" spans="1:6" hidden="1" x14ac:dyDescent="0.25">
      <c r="A663" s="25" t="s">
        <v>139</v>
      </c>
      <c r="B663" s="7"/>
      <c r="C663" s="111">
        <v>300</v>
      </c>
      <c r="D663" s="407"/>
      <c r="E663" s="111"/>
      <c r="F663" s="416"/>
    </row>
    <row r="664" spans="1:6" hidden="1" x14ac:dyDescent="0.25">
      <c r="A664" s="191" t="s">
        <v>179</v>
      </c>
      <c r="B664" s="7"/>
      <c r="C664" s="111"/>
      <c r="D664" s="407"/>
      <c r="E664" s="111"/>
      <c r="F664" s="416"/>
    </row>
    <row r="665" spans="1:6" ht="30" hidden="1" x14ac:dyDescent="0.25">
      <c r="A665" s="25" t="s">
        <v>140</v>
      </c>
      <c r="B665" s="7"/>
      <c r="C665" s="111">
        <v>56800</v>
      </c>
      <c r="D665" s="407"/>
      <c r="E665" s="111"/>
      <c r="F665" s="416"/>
    </row>
    <row r="666" spans="1:6" hidden="1" x14ac:dyDescent="0.25">
      <c r="A666" s="192" t="s">
        <v>197</v>
      </c>
      <c r="B666" s="7"/>
      <c r="C666" s="111">
        <v>13500</v>
      </c>
      <c r="D666" s="407"/>
      <c r="E666" s="111"/>
      <c r="F666" s="416"/>
    </row>
    <row r="667" spans="1:6" hidden="1" x14ac:dyDescent="0.25">
      <c r="A667" s="232" t="s">
        <v>256</v>
      </c>
      <c r="B667" s="7"/>
      <c r="C667" s="111"/>
      <c r="D667" s="407"/>
      <c r="E667" s="111"/>
      <c r="F667" s="416"/>
    </row>
    <row r="668" spans="1:6" hidden="1" x14ac:dyDescent="0.25">
      <c r="A668" s="15" t="s">
        <v>185</v>
      </c>
      <c r="B668" s="7"/>
      <c r="C668" s="103">
        <f>C640+ROUND(C663*3.2,0)+C665</f>
        <v>91698</v>
      </c>
      <c r="D668" s="407"/>
      <c r="E668" s="111"/>
      <c r="F668" s="416"/>
    </row>
    <row r="669" spans="1:6" ht="18" hidden="1" customHeight="1" x14ac:dyDescent="0.25">
      <c r="A669" s="193" t="s">
        <v>184</v>
      </c>
      <c r="B669" s="7"/>
      <c r="C669" s="103">
        <f>C638+C668</f>
        <v>794592</v>
      </c>
      <c r="D669" s="407"/>
      <c r="E669" s="111"/>
      <c r="F669" s="416"/>
    </row>
    <row r="670" spans="1:6" hidden="1" x14ac:dyDescent="0.25">
      <c r="A670" s="173" t="s">
        <v>142</v>
      </c>
      <c r="B670" s="12"/>
      <c r="C670" s="103"/>
      <c r="D670" s="111"/>
      <c r="E670" s="111"/>
      <c r="F670" s="416"/>
    </row>
    <row r="671" spans="1:6" hidden="1" x14ac:dyDescent="0.25">
      <c r="A671" s="196" t="s">
        <v>161</v>
      </c>
      <c r="B671" s="42"/>
      <c r="C671" s="138">
        <v>220</v>
      </c>
      <c r="D671" s="111"/>
      <c r="E671" s="111"/>
      <c r="F671" s="416"/>
    </row>
    <row r="672" spans="1:6" hidden="1" x14ac:dyDescent="0.25">
      <c r="A672" s="97" t="s">
        <v>8</v>
      </c>
      <c r="B672" s="7"/>
      <c r="C672" s="111"/>
      <c r="D672" s="111"/>
      <c r="E672" s="111"/>
      <c r="F672" s="416"/>
    </row>
    <row r="673" spans="1:7" hidden="1" x14ac:dyDescent="0.25">
      <c r="A673" s="21" t="s">
        <v>97</v>
      </c>
      <c r="B673" s="7"/>
      <c r="C673" s="111"/>
      <c r="D673" s="111"/>
      <c r="E673" s="111"/>
      <c r="F673" s="416"/>
    </row>
    <row r="674" spans="1:7" hidden="1" x14ac:dyDescent="0.25">
      <c r="A674" s="155" t="s">
        <v>165</v>
      </c>
      <c r="B674" s="9">
        <v>240</v>
      </c>
      <c r="C674" s="111">
        <v>3432</v>
      </c>
      <c r="D674" s="13">
        <v>8</v>
      </c>
      <c r="E674" s="111">
        <f>ROUND(F674/B674,0)</f>
        <v>114</v>
      </c>
      <c r="F674" s="416">
        <f>ROUND(C674*D674,0)</f>
        <v>27456</v>
      </c>
    </row>
    <row r="675" spans="1:7" ht="18.75" hidden="1" customHeight="1" x14ac:dyDescent="0.25">
      <c r="A675" s="91" t="s">
        <v>166</v>
      </c>
      <c r="B675" s="7"/>
      <c r="C675" s="121">
        <f t="shared" ref="C675:F676" si="8">C674</f>
        <v>3432</v>
      </c>
      <c r="D675" s="304">
        <f t="shared" si="8"/>
        <v>8</v>
      </c>
      <c r="E675" s="121">
        <f t="shared" si="8"/>
        <v>114</v>
      </c>
      <c r="F675" s="425">
        <f t="shared" si="8"/>
        <v>27456</v>
      </c>
    </row>
    <row r="676" spans="1:7" ht="18.75" hidden="1" customHeight="1" x14ac:dyDescent="0.25">
      <c r="A676" s="161" t="s">
        <v>136</v>
      </c>
      <c r="B676" s="30"/>
      <c r="C676" s="150">
        <f t="shared" si="8"/>
        <v>3432</v>
      </c>
      <c r="D676" s="8">
        <f t="shared" si="8"/>
        <v>8</v>
      </c>
      <c r="E676" s="150">
        <f t="shared" si="8"/>
        <v>114</v>
      </c>
      <c r="F676" s="429">
        <f t="shared" si="8"/>
        <v>27456</v>
      </c>
    </row>
    <row r="677" spans="1:7" ht="15.75" hidden="1" thickBot="1" x14ac:dyDescent="0.3">
      <c r="A677" s="115" t="s">
        <v>11</v>
      </c>
      <c r="B677" s="116"/>
      <c r="C677" s="116"/>
      <c r="D677" s="116"/>
      <c r="E677" s="116"/>
      <c r="F677" s="430"/>
    </row>
    <row r="678" spans="1:7" ht="20.25" hidden="1" customHeight="1" x14ac:dyDescent="0.25">
      <c r="A678" s="405" t="s">
        <v>154</v>
      </c>
      <c r="B678" s="104"/>
      <c r="C678" s="111"/>
      <c r="D678" s="111"/>
      <c r="E678" s="111"/>
      <c r="F678" s="416"/>
    </row>
    <row r="679" spans="1:7" ht="18" hidden="1" customHeight="1" x14ac:dyDescent="0.25">
      <c r="A679" s="16" t="s">
        <v>187</v>
      </c>
      <c r="B679" s="7"/>
      <c r="C679" s="111"/>
      <c r="D679" s="111"/>
      <c r="E679" s="111"/>
      <c r="F679" s="416"/>
    </row>
    <row r="680" spans="1:7" hidden="1" x14ac:dyDescent="0.25">
      <c r="A680" s="17" t="s">
        <v>141</v>
      </c>
      <c r="B680" s="7"/>
      <c r="C680" s="111">
        <f>C681+C682+C683+C684</f>
        <v>15887</v>
      </c>
      <c r="D680" s="120"/>
      <c r="E680" s="120"/>
      <c r="F680" s="416"/>
    </row>
    <row r="681" spans="1:7" hidden="1" x14ac:dyDescent="0.25">
      <c r="A681" s="17" t="s">
        <v>180</v>
      </c>
      <c r="B681" s="7"/>
      <c r="C681" s="111"/>
      <c r="D681" s="120"/>
      <c r="E681" s="120"/>
      <c r="F681" s="416"/>
    </row>
    <row r="682" spans="1:7" ht="30" hidden="1" x14ac:dyDescent="0.25">
      <c r="A682" s="17" t="s">
        <v>216</v>
      </c>
      <c r="B682" s="7"/>
      <c r="C682" s="111"/>
      <c r="D682" s="120"/>
      <c r="E682" s="120"/>
      <c r="F682" s="416"/>
    </row>
    <row r="683" spans="1:7" ht="30" hidden="1" x14ac:dyDescent="0.25">
      <c r="A683" s="17" t="s">
        <v>217</v>
      </c>
      <c r="B683" s="7"/>
      <c r="C683" s="111">
        <v>250</v>
      </c>
      <c r="D683" s="120"/>
      <c r="E683" s="120"/>
      <c r="F683" s="416"/>
    </row>
    <row r="684" spans="1:7" hidden="1" x14ac:dyDescent="0.25">
      <c r="A684" s="17" t="s">
        <v>218</v>
      </c>
      <c r="B684" s="7"/>
      <c r="C684" s="111">
        <v>15637</v>
      </c>
      <c r="D684" s="120"/>
      <c r="E684" s="120"/>
      <c r="F684" s="416"/>
    </row>
    <row r="685" spans="1:7" hidden="1" x14ac:dyDescent="0.25">
      <c r="A685" s="25" t="s">
        <v>139</v>
      </c>
      <c r="B685" s="7"/>
      <c r="C685" s="111">
        <v>48500</v>
      </c>
      <c r="D685" s="120"/>
      <c r="E685" s="120"/>
      <c r="F685" s="416"/>
    </row>
    <row r="686" spans="1:7" hidden="1" x14ac:dyDescent="0.25">
      <c r="A686" s="191" t="s">
        <v>179</v>
      </c>
      <c r="B686" s="7"/>
      <c r="C686" s="111">
        <v>57782</v>
      </c>
      <c r="D686" s="120"/>
      <c r="E686" s="120"/>
      <c r="F686" s="416"/>
    </row>
    <row r="687" spans="1:7" hidden="1" x14ac:dyDescent="0.25">
      <c r="A687" s="18" t="s">
        <v>158</v>
      </c>
      <c r="B687" s="7"/>
      <c r="C687" s="103">
        <f>C680+ROUND(C685*3.2,0)</f>
        <v>171087</v>
      </c>
      <c r="D687" s="120"/>
      <c r="E687" s="120"/>
      <c r="F687" s="416"/>
      <c r="G687" s="303"/>
    </row>
    <row r="688" spans="1:7" hidden="1" x14ac:dyDescent="0.25">
      <c r="A688" s="16" t="s">
        <v>186</v>
      </c>
      <c r="B688" s="7"/>
      <c r="C688" s="111"/>
      <c r="D688" s="120"/>
      <c r="E688" s="120"/>
      <c r="F688" s="416"/>
      <c r="G688" s="303"/>
    </row>
    <row r="689" spans="1:7" hidden="1" x14ac:dyDescent="0.25">
      <c r="A689" s="17" t="s">
        <v>141</v>
      </c>
      <c r="B689" s="7"/>
      <c r="C689" s="111">
        <f>C690+C691+C698+C706+C707+C708+C709+C710</f>
        <v>29921</v>
      </c>
      <c r="D689" s="120"/>
      <c r="E689" s="120"/>
      <c r="F689" s="416"/>
      <c r="G689" s="303"/>
    </row>
    <row r="690" spans="1:7" hidden="1" x14ac:dyDescent="0.25">
      <c r="A690" s="17" t="s">
        <v>180</v>
      </c>
      <c r="B690" s="7"/>
      <c r="C690" s="111"/>
      <c r="D690" s="120"/>
      <c r="E690" s="120"/>
      <c r="F690" s="416"/>
      <c r="G690" s="303"/>
    </row>
    <row r="691" spans="1:7" ht="30" hidden="1" x14ac:dyDescent="0.25">
      <c r="A691" s="17" t="s">
        <v>181</v>
      </c>
      <c r="B691" s="7"/>
      <c r="C691" s="133">
        <f>C692+C693+C694+C696</f>
        <v>6661</v>
      </c>
      <c r="D691" s="120"/>
      <c r="E691" s="120"/>
      <c r="F691" s="416"/>
      <c r="G691" s="303"/>
    </row>
    <row r="692" spans="1:7" ht="30" hidden="1" x14ac:dyDescent="0.25">
      <c r="A692" s="17" t="s">
        <v>182</v>
      </c>
      <c r="B692" s="7"/>
      <c r="C692" s="133">
        <v>4846</v>
      </c>
      <c r="D692" s="120"/>
      <c r="E692" s="120"/>
      <c r="F692" s="416"/>
      <c r="G692" s="303"/>
    </row>
    <row r="693" spans="1:7" ht="30" hidden="1" x14ac:dyDescent="0.25">
      <c r="A693" s="17" t="s">
        <v>183</v>
      </c>
      <c r="B693" s="7"/>
      <c r="C693" s="133">
        <v>1454</v>
      </c>
      <c r="D693" s="120"/>
      <c r="E693" s="120"/>
      <c r="F693" s="416"/>
      <c r="G693" s="303"/>
    </row>
    <row r="694" spans="1:7" ht="45" hidden="1" x14ac:dyDescent="0.25">
      <c r="A694" s="17" t="s">
        <v>250</v>
      </c>
      <c r="B694" s="7"/>
      <c r="C694" s="133"/>
      <c r="D694" s="120"/>
      <c r="E694" s="120"/>
      <c r="F694" s="416"/>
      <c r="G694" s="303"/>
    </row>
    <row r="695" spans="1:7" hidden="1" x14ac:dyDescent="0.25">
      <c r="A695" s="220" t="s">
        <v>251</v>
      </c>
      <c r="B695" s="7"/>
      <c r="C695" s="133"/>
      <c r="D695" s="120"/>
      <c r="E695" s="120"/>
      <c r="F695" s="416"/>
      <c r="G695" s="303"/>
    </row>
    <row r="696" spans="1:7" ht="30" hidden="1" x14ac:dyDescent="0.25">
      <c r="A696" s="17" t="s">
        <v>252</v>
      </c>
      <c r="B696" s="7"/>
      <c r="C696" s="133">
        <v>361</v>
      </c>
      <c r="D696" s="120"/>
      <c r="E696" s="120"/>
      <c r="F696" s="416"/>
      <c r="G696" s="303"/>
    </row>
    <row r="697" spans="1:7" hidden="1" x14ac:dyDescent="0.25">
      <c r="A697" s="220" t="s">
        <v>251</v>
      </c>
      <c r="B697" s="7"/>
      <c r="C697" s="133">
        <v>42</v>
      </c>
      <c r="D697" s="120"/>
      <c r="E697" s="120"/>
      <c r="F697" s="416"/>
      <c r="G697" s="303"/>
    </row>
    <row r="698" spans="1:7" ht="30" hidden="1" x14ac:dyDescent="0.25">
      <c r="A698" s="17" t="s">
        <v>219</v>
      </c>
      <c r="B698" s="7"/>
      <c r="C698" s="133">
        <f>C699+C700+C702+C704</f>
        <v>23260</v>
      </c>
      <c r="D698" s="120"/>
      <c r="E698" s="120"/>
      <c r="F698" s="416"/>
      <c r="G698" s="303"/>
    </row>
    <row r="699" spans="1:7" ht="30" hidden="1" x14ac:dyDescent="0.25">
      <c r="A699" s="17" t="s">
        <v>220</v>
      </c>
      <c r="B699" s="7"/>
      <c r="C699" s="133">
        <v>1580</v>
      </c>
      <c r="D699" s="120"/>
      <c r="E699" s="120"/>
      <c r="F699" s="416"/>
      <c r="G699" s="303"/>
    </row>
    <row r="700" spans="1:7" ht="60" hidden="1" x14ac:dyDescent="0.25">
      <c r="A700" s="17" t="s">
        <v>253</v>
      </c>
      <c r="B700" s="7"/>
      <c r="C700" s="133">
        <v>18450</v>
      </c>
      <c r="D700" s="120"/>
      <c r="E700" s="120"/>
      <c r="F700" s="416"/>
      <c r="G700" s="303"/>
    </row>
    <row r="701" spans="1:7" hidden="1" x14ac:dyDescent="0.25">
      <c r="A701" s="220" t="s">
        <v>251</v>
      </c>
      <c r="B701" s="7"/>
      <c r="C701" s="133">
        <v>3900</v>
      </c>
      <c r="D701" s="120"/>
      <c r="E701" s="120"/>
      <c r="F701" s="416"/>
      <c r="G701" s="303"/>
    </row>
    <row r="702" spans="1:7" ht="45" hidden="1" x14ac:dyDescent="0.25">
      <c r="A702" s="17" t="s">
        <v>254</v>
      </c>
      <c r="B702" s="7"/>
      <c r="C702" s="133">
        <v>3230</v>
      </c>
      <c r="D702" s="120"/>
      <c r="E702" s="120"/>
      <c r="F702" s="416"/>
      <c r="G702" s="303"/>
    </row>
    <row r="703" spans="1:7" hidden="1" x14ac:dyDescent="0.25">
      <c r="A703" s="220" t="s">
        <v>251</v>
      </c>
      <c r="B703" s="7"/>
      <c r="C703" s="133">
        <v>2090</v>
      </c>
      <c r="D703" s="120"/>
      <c r="E703" s="120"/>
      <c r="F703" s="416"/>
      <c r="G703" s="303"/>
    </row>
    <row r="704" spans="1:7" ht="30" hidden="1" x14ac:dyDescent="0.25">
      <c r="A704" s="17" t="s">
        <v>221</v>
      </c>
      <c r="B704" s="7"/>
      <c r="C704" s="133"/>
      <c r="D704" s="120"/>
      <c r="E704" s="120"/>
      <c r="F704" s="416"/>
      <c r="G704" s="303"/>
    </row>
    <row r="705" spans="1:7" hidden="1" x14ac:dyDescent="0.25">
      <c r="A705" s="220" t="s">
        <v>251</v>
      </c>
      <c r="B705" s="7"/>
      <c r="C705" s="133"/>
      <c r="D705" s="120"/>
      <c r="E705" s="120"/>
      <c r="F705" s="416"/>
      <c r="G705" s="303"/>
    </row>
    <row r="706" spans="1:7" ht="45" hidden="1" x14ac:dyDescent="0.25">
      <c r="A706" s="17" t="s">
        <v>222</v>
      </c>
      <c r="B706" s="7"/>
      <c r="C706" s="133"/>
      <c r="D706" s="120"/>
      <c r="E706" s="120"/>
      <c r="F706" s="416"/>
      <c r="G706" s="303"/>
    </row>
    <row r="707" spans="1:7" ht="30" hidden="1" x14ac:dyDescent="0.25">
      <c r="A707" s="17" t="s">
        <v>223</v>
      </c>
      <c r="B707" s="7"/>
      <c r="C707" s="133"/>
      <c r="D707" s="120"/>
      <c r="E707" s="120"/>
      <c r="F707" s="416"/>
      <c r="G707" s="303"/>
    </row>
    <row r="708" spans="1:7" ht="30" hidden="1" x14ac:dyDescent="0.25">
      <c r="A708" s="17" t="s">
        <v>224</v>
      </c>
      <c r="B708" s="7"/>
      <c r="C708" s="133"/>
      <c r="D708" s="120"/>
      <c r="E708" s="120"/>
      <c r="F708" s="416"/>
      <c r="G708" s="303"/>
    </row>
    <row r="709" spans="1:7" hidden="1" x14ac:dyDescent="0.25">
      <c r="A709" s="17" t="s">
        <v>225</v>
      </c>
      <c r="B709" s="7"/>
      <c r="C709" s="111"/>
      <c r="D709" s="120"/>
      <c r="E709" s="120"/>
      <c r="F709" s="416"/>
      <c r="G709" s="303"/>
    </row>
    <row r="710" spans="1:7" hidden="1" x14ac:dyDescent="0.25">
      <c r="A710" s="17" t="s">
        <v>259</v>
      </c>
      <c r="B710" s="7"/>
      <c r="C710" s="111"/>
      <c r="D710" s="120"/>
      <c r="E710" s="120"/>
      <c r="F710" s="416"/>
      <c r="G710" s="303"/>
    </row>
    <row r="711" spans="1:7" hidden="1" x14ac:dyDescent="0.25">
      <c r="A711" s="191" t="s">
        <v>270</v>
      </c>
      <c r="B711" s="7"/>
      <c r="C711" s="111"/>
      <c r="D711" s="120"/>
      <c r="E711" s="120"/>
      <c r="F711" s="416"/>
      <c r="G711" s="303"/>
    </row>
    <row r="712" spans="1:7" hidden="1" x14ac:dyDescent="0.25">
      <c r="A712" s="25" t="s">
        <v>139</v>
      </c>
      <c r="B712" s="7"/>
      <c r="C712" s="111"/>
      <c r="D712" s="120"/>
      <c r="E712" s="120"/>
      <c r="F712" s="416"/>
      <c r="G712" s="303"/>
    </row>
    <row r="713" spans="1:7" hidden="1" x14ac:dyDescent="0.25">
      <c r="A713" s="191" t="s">
        <v>179</v>
      </c>
      <c r="B713" s="7"/>
      <c r="C713" s="111"/>
      <c r="D713" s="120"/>
      <c r="E713" s="120"/>
      <c r="F713" s="416"/>
      <c r="G713" s="303"/>
    </row>
    <row r="714" spans="1:7" ht="30" hidden="1" x14ac:dyDescent="0.25">
      <c r="A714" s="25" t="s">
        <v>140</v>
      </c>
      <c r="B714" s="7"/>
      <c r="C714" s="111">
        <v>12195</v>
      </c>
      <c r="D714" s="120"/>
      <c r="E714" s="120"/>
      <c r="F714" s="416"/>
      <c r="G714" s="303"/>
    </row>
    <row r="715" spans="1:7" hidden="1" x14ac:dyDescent="0.25">
      <c r="A715" s="192" t="s">
        <v>197</v>
      </c>
      <c r="B715" s="7"/>
      <c r="C715" s="111"/>
      <c r="D715" s="120"/>
      <c r="E715" s="120"/>
      <c r="F715" s="416"/>
      <c r="G715" s="303"/>
    </row>
    <row r="716" spans="1:7" hidden="1" x14ac:dyDescent="0.25">
      <c r="A716" s="232" t="s">
        <v>256</v>
      </c>
      <c r="B716" s="7"/>
      <c r="C716" s="111"/>
      <c r="D716" s="120"/>
      <c r="E716" s="120"/>
      <c r="F716" s="416"/>
      <c r="G716" s="303"/>
    </row>
    <row r="717" spans="1:7" hidden="1" x14ac:dyDescent="0.25">
      <c r="A717" s="18" t="s">
        <v>185</v>
      </c>
      <c r="B717" s="7"/>
      <c r="C717" s="103">
        <f>C689+ROUND(C712*3.2,0)+C714</f>
        <v>42116</v>
      </c>
      <c r="D717" s="120"/>
      <c r="E717" s="120"/>
      <c r="F717" s="416"/>
      <c r="G717" s="303"/>
    </row>
    <row r="718" spans="1:7" ht="15.75" hidden="1" customHeight="1" x14ac:dyDescent="0.25">
      <c r="A718" s="193" t="s">
        <v>184</v>
      </c>
      <c r="B718" s="7"/>
      <c r="C718" s="103">
        <f>C687+C717</f>
        <v>213203</v>
      </c>
      <c r="D718" s="120"/>
      <c r="E718" s="120"/>
      <c r="F718" s="416"/>
      <c r="G718" s="303"/>
    </row>
    <row r="719" spans="1:7" hidden="1" x14ac:dyDescent="0.25">
      <c r="A719" s="97" t="s">
        <v>8</v>
      </c>
      <c r="B719" s="12"/>
      <c r="C719" s="111"/>
      <c r="D719" s="111"/>
      <c r="E719" s="111"/>
      <c r="F719" s="416"/>
    </row>
    <row r="720" spans="1:7" hidden="1" x14ac:dyDescent="0.25">
      <c r="A720" s="21" t="s">
        <v>97</v>
      </c>
      <c r="B720" s="12"/>
      <c r="C720" s="111"/>
      <c r="D720" s="111"/>
      <c r="E720" s="111"/>
      <c r="F720" s="416"/>
    </row>
    <row r="721" spans="1:7" hidden="1" x14ac:dyDescent="0.25">
      <c r="A721" s="155" t="s">
        <v>165</v>
      </c>
      <c r="B721" s="9">
        <v>240</v>
      </c>
      <c r="C721" s="111">
        <v>870</v>
      </c>
      <c r="D721" s="13">
        <v>8</v>
      </c>
      <c r="E721" s="111">
        <f>ROUND(F721/B721,0)</f>
        <v>29</v>
      </c>
      <c r="F721" s="416">
        <f>ROUND(C721*D721,0)</f>
        <v>6960</v>
      </c>
    </row>
    <row r="722" spans="1:7" ht="18" hidden="1" customHeight="1" x14ac:dyDescent="0.25">
      <c r="A722" s="91" t="s">
        <v>166</v>
      </c>
      <c r="B722" s="12"/>
      <c r="C722" s="121">
        <f t="shared" ref="C722:F723" si="9">C721</f>
        <v>870</v>
      </c>
      <c r="D722" s="304">
        <f t="shared" si="9"/>
        <v>8</v>
      </c>
      <c r="E722" s="121">
        <f t="shared" si="9"/>
        <v>29</v>
      </c>
      <c r="F722" s="425">
        <f t="shared" si="9"/>
        <v>6960</v>
      </c>
    </row>
    <row r="723" spans="1:7" ht="18" hidden="1" customHeight="1" x14ac:dyDescent="0.25">
      <c r="A723" s="161" t="s">
        <v>136</v>
      </c>
      <c r="B723" s="24"/>
      <c r="C723" s="150">
        <f t="shared" si="9"/>
        <v>870</v>
      </c>
      <c r="D723" s="8">
        <f t="shared" si="9"/>
        <v>8</v>
      </c>
      <c r="E723" s="150">
        <f t="shared" si="9"/>
        <v>29</v>
      </c>
      <c r="F723" s="429">
        <f t="shared" si="9"/>
        <v>6960</v>
      </c>
    </row>
    <row r="724" spans="1:7" ht="15.75" hidden="1" thickBot="1" x14ac:dyDescent="0.3">
      <c r="A724" s="115" t="s">
        <v>11</v>
      </c>
      <c r="B724" s="116"/>
      <c r="C724" s="116"/>
      <c r="D724" s="116"/>
      <c r="E724" s="116"/>
      <c r="F724" s="430"/>
    </row>
    <row r="725" spans="1:7" hidden="1" x14ac:dyDescent="0.25">
      <c r="A725" s="30"/>
      <c r="B725" s="24"/>
      <c r="C725" s="111"/>
      <c r="D725" s="111"/>
      <c r="E725" s="111"/>
      <c r="F725" s="416"/>
    </row>
    <row r="726" spans="1:7" ht="15.75" hidden="1" customHeight="1" x14ac:dyDescent="0.25">
      <c r="A726" s="250" t="s">
        <v>155</v>
      </c>
      <c r="B726" s="12"/>
      <c r="C726" s="111"/>
      <c r="D726" s="111"/>
      <c r="E726" s="111"/>
      <c r="F726" s="416"/>
    </row>
    <row r="727" spans="1:7" hidden="1" x14ac:dyDescent="0.25">
      <c r="A727" s="16" t="s">
        <v>187</v>
      </c>
      <c r="B727" s="7"/>
      <c r="C727" s="111"/>
      <c r="D727" s="111"/>
      <c r="E727" s="111"/>
      <c r="F727" s="416"/>
    </row>
    <row r="728" spans="1:7" hidden="1" x14ac:dyDescent="0.25">
      <c r="A728" s="17" t="s">
        <v>141</v>
      </c>
      <c r="B728" s="7"/>
      <c r="C728" s="111">
        <f>C729+C730+C731+C732</f>
        <v>14600</v>
      </c>
      <c r="D728" s="120"/>
      <c r="E728" s="111"/>
      <c r="F728" s="416"/>
    </row>
    <row r="729" spans="1:7" hidden="1" x14ac:dyDescent="0.25">
      <c r="A729" s="17" t="s">
        <v>180</v>
      </c>
      <c r="B729" s="7"/>
      <c r="C729" s="111"/>
      <c r="D729" s="120"/>
      <c r="E729" s="111"/>
      <c r="F729" s="416"/>
    </row>
    <row r="730" spans="1:7" ht="30" hidden="1" x14ac:dyDescent="0.25">
      <c r="A730" s="17" t="s">
        <v>216</v>
      </c>
      <c r="B730" s="7"/>
      <c r="C730" s="111">
        <v>5800</v>
      </c>
      <c r="D730" s="120"/>
      <c r="E730" s="111"/>
      <c r="F730" s="416"/>
    </row>
    <row r="731" spans="1:7" ht="30" hidden="1" x14ac:dyDescent="0.25">
      <c r="A731" s="17" t="s">
        <v>217</v>
      </c>
      <c r="B731" s="7"/>
      <c r="C731" s="111"/>
      <c r="D731" s="120"/>
      <c r="E731" s="111"/>
      <c r="F731" s="416"/>
    </row>
    <row r="732" spans="1:7" hidden="1" x14ac:dyDescent="0.25">
      <c r="A732" s="17" t="s">
        <v>218</v>
      </c>
      <c r="B732" s="7"/>
      <c r="C732" s="111">
        <v>8800</v>
      </c>
      <c r="D732" s="120"/>
      <c r="E732" s="111"/>
      <c r="F732" s="416"/>
    </row>
    <row r="733" spans="1:7" hidden="1" x14ac:dyDescent="0.25">
      <c r="A733" s="25" t="s">
        <v>139</v>
      </c>
      <c r="B733" s="7"/>
      <c r="C733" s="111">
        <v>49000</v>
      </c>
      <c r="D733" s="120"/>
      <c r="E733" s="111"/>
      <c r="F733" s="416"/>
    </row>
    <row r="734" spans="1:7" hidden="1" x14ac:dyDescent="0.25">
      <c r="A734" s="191" t="s">
        <v>179</v>
      </c>
      <c r="B734" s="7"/>
      <c r="C734" s="111"/>
      <c r="D734" s="120"/>
      <c r="E734" s="111"/>
      <c r="F734" s="416"/>
    </row>
    <row r="735" spans="1:7" hidden="1" x14ac:dyDescent="0.25">
      <c r="A735" s="18" t="s">
        <v>158</v>
      </c>
      <c r="B735" s="7"/>
      <c r="C735" s="103">
        <f>C728+ROUND(C733*3.2,0)</f>
        <v>171400</v>
      </c>
      <c r="D735" s="120"/>
      <c r="E735" s="111"/>
      <c r="F735" s="416"/>
      <c r="G735" s="303"/>
    </row>
    <row r="736" spans="1:7" hidden="1" x14ac:dyDescent="0.25">
      <c r="A736" s="16" t="s">
        <v>186</v>
      </c>
      <c r="B736" s="7"/>
      <c r="C736" s="111"/>
      <c r="D736" s="120"/>
      <c r="E736" s="111"/>
      <c r="F736" s="416"/>
      <c r="G736" s="303"/>
    </row>
    <row r="737" spans="1:7" hidden="1" x14ac:dyDescent="0.25">
      <c r="A737" s="17" t="s">
        <v>141</v>
      </c>
      <c r="B737" s="7"/>
      <c r="C737" s="111">
        <f>C738+C739+C746+C754+C755+C756+C757+C758</f>
        <v>14010</v>
      </c>
      <c r="D737" s="120"/>
      <c r="E737" s="111"/>
      <c r="F737" s="416"/>
      <c r="G737" s="303"/>
    </row>
    <row r="738" spans="1:7" hidden="1" x14ac:dyDescent="0.25">
      <c r="A738" s="17" t="s">
        <v>180</v>
      </c>
      <c r="B738" s="7"/>
      <c r="C738" s="111"/>
      <c r="D738" s="120"/>
      <c r="E738" s="111"/>
      <c r="F738" s="416"/>
      <c r="G738" s="303"/>
    </row>
    <row r="739" spans="1:7" ht="30" hidden="1" x14ac:dyDescent="0.25">
      <c r="A739" s="17" t="s">
        <v>181</v>
      </c>
      <c r="B739" s="7"/>
      <c r="C739" s="133">
        <f>C740+C741+C742+C744</f>
        <v>13530</v>
      </c>
      <c r="D739" s="120"/>
      <c r="E739" s="111"/>
      <c r="F739" s="416"/>
      <c r="G739" s="303"/>
    </row>
    <row r="740" spans="1:7" ht="30" hidden="1" x14ac:dyDescent="0.25">
      <c r="A740" s="17" t="s">
        <v>182</v>
      </c>
      <c r="B740" s="7"/>
      <c r="C740" s="133">
        <v>10408</v>
      </c>
      <c r="D740" s="120"/>
      <c r="E740" s="111"/>
      <c r="F740" s="416"/>
      <c r="G740" s="303"/>
    </row>
    <row r="741" spans="1:7" ht="30" hidden="1" x14ac:dyDescent="0.25">
      <c r="A741" s="17" t="s">
        <v>183</v>
      </c>
      <c r="B741" s="7"/>
      <c r="C741" s="133">
        <v>3122</v>
      </c>
      <c r="D741" s="120"/>
      <c r="E741" s="111"/>
      <c r="F741" s="416"/>
      <c r="G741" s="303"/>
    </row>
    <row r="742" spans="1:7" ht="45" hidden="1" x14ac:dyDescent="0.25">
      <c r="A742" s="17" t="s">
        <v>250</v>
      </c>
      <c r="B742" s="7"/>
      <c r="C742" s="133"/>
      <c r="D742" s="120"/>
      <c r="E742" s="111"/>
      <c r="F742" s="416"/>
      <c r="G742" s="303"/>
    </row>
    <row r="743" spans="1:7" hidden="1" x14ac:dyDescent="0.25">
      <c r="A743" s="220" t="s">
        <v>251</v>
      </c>
      <c r="B743" s="7"/>
      <c r="C743" s="133"/>
      <c r="D743" s="120"/>
      <c r="E743" s="111"/>
      <c r="F743" s="416"/>
      <c r="G743" s="303"/>
    </row>
    <row r="744" spans="1:7" ht="30" hidden="1" x14ac:dyDescent="0.25">
      <c r="A744" s="17" t="s">
        <v>252</v>
      </c>
      <c r="B744" s="7"/>
      <c r="C744" s="133"/>
      <c r="D744" s="120"/>
      <c r="E744" s="111"/>
      <c r="F744" s="416"/>
      <c r="G744" s="303"/>
    </row>
    <row r="745" spans="1:7" hidden="1" x14ac:dyDescent="0.25">
      <c r="A745" s="220" t="s">
        <v>251</v>
      </c>
      <c r="B745" s="7"/>
      <c r="C745" s="133"/>
      <c r="D745" s="120"/>
      <c r="E745" s="111"/>
      <c r="F745" s="416"/>
      <c r="G745" s="303"/>
    </row>
    <row r="746" spans="1:7" ht="30" hidden="1" x14ac:dyDescent="0.25">
      <c r="A746" s="17" t="s">
        <v>219</v>
      </c>
      <c r="B746" s="7"/>
      <c r="C746" s="133">
        <f>C747+C748+C750+C752</f>
        <v>480</v>
      </c>
      <c r="D746" s="120"/>
      <c r="E746" s="111"/>
      <c r="F746" s="416"/>
      <c r="G746" s="303"/>
    </row>
    <row r="747" spans="1:7" ht="30" hidden="1" x14ac:dyDescent="0.25">
      <c r="A747" s="17" t="s">
        <v>220</v>
      </c>
      <c r="B747" s="7"/>
      <c r="C747" s="133">
        <v>480</v>
      </c>
      <c r="D747" s="120"/>
      <c r="E747" s="111"/>
      <c r="F747" s="416"/>
      <c r="G747" s="303"/>
    </row>
    <row r="748" spans="1:7" ht="60" hidden="1" x14ac:dyDescent="0.25">
      <c r="A748" s="17" t="s">
        <v>253</v>
      </c>
      <c r="B748" s="7"/>
      <c r="C748" s="133"/>
      <c r="D748" s="120"/>
      <c r="E748" s="111"/>
      <c r="F748" s="416"/>
      <c r="G748" s="303"/>
    </row>
    <row r="749" spans="1:7" hidden="1" x14ac:dyDescent="0.25">
      <c r="A749" s="220" t="s">
        <v>251</v>
      </c>
      <c r="B749" s="7"/>
      <c r="C749" s="133"/>
      <c r="D749" s="120"/>
      <c r="E749" s="111"/>
      <c r="F749" s="416"/>
      <c r="G749" s="303"/>
    </row>
    <row r="750" spans="1:7" ht="45" hidden="1" x14ac:dyDescent="0.25">
      <c r="A750" s="17" t="s">
        <v>254</v>
      </c>
      <c r="B750" s="7"/>
      <c r="C750" s="133"/>
      <c r="D750" s="120"/>
      <c r="E750" s="111"/>
      <c r="F750" s="416"/>
      <c r="G750" s="303"/>
    </row>
    <row r="751" spans="1:7" hidden="1" x14ac:dyDescent="0.25">
      <c r="A751" s="220" t="s">
        <v>251</v>
      </c>
      <c r="B751" s="7"/>
      <c r="C751" s="133"/>
      <c r="D751" s="120"/>
      <c r="E751" s="111"/>
      <c r="F751" s="416"/>
      <c r="G751" s="303"/>
    </row>
    <row r="752" spans="1:7" ht="30" hidden="1" x14ac:dyDescent="0.25">
      <c r="A752" s="17" t="s">
        <v>221</v>
      </c>
      <c r="B752" s="7"/>
      <c r="C752" s="133"/>
      <c r="D752" s="120"/>
      <c r="E752" s="111"/>
      <c r="F752" s="416"/>
      <c r="G752" s="303"/>
    </row>
    <row r="753" spans="1:7" hidden="1" x14ac:dyDescent="0.25">
      <c r="A753" s="220" t="s">
        <v>251</v>
      </c>
      <c r="B753" s="7"/>
      <c r="C753" s="133"/>
      <c r="D753" s="120"/>
      <c r="E753" s="111"/>
      <c r="F753" s="416"/>
      <c r="G753" s="303"/>
    </row>
    <row r="754" spans="1:7" ht="45" hidden="1" x14ac:dyDescent="0.25">
      <c r="A754" s="17" t="s">
        <v>222</v>
      </c>
      <c r="B754" s="7"/>
      <c r="C754" s="133"/>
      <c r="D754" s="120"/>
      <c r="E754" s="111"/>
      <c r="F754" s="416"/>
      <c r="G754" s="303"/>
    </row>
    <row r="755" spans="1:7" ht="30" hidden="1" x14ac:dyDescent="0.25">
      <c r="A755" s="17" t="s">
        <v>223</v>
      </c>
      <c r="B755" s="7"/>
      <c r="C755" s="133"/>
      <c r="D755" s="120"/>
      <c r="E755" s="111"/>
      <c r="F755" s="416"/>
      <c r="G755" s="303"/>
    </row>
    <row r="756" spans="1:7" ht="30" hidden="1" x14ac:dyDescent="0.25">
      <c r="A756" s="17" t="s">
        <v>224</v>
      </c>
      <c r="B756" s="7"/>
      <c r="C756" s="133"/>
      <c r="D756" s="120"/>
      <c r="E756" s="111"/>
      <c r="F756" s="416"/>
      <c r="G756" s="303"/>
    </row>
    <row r="757" spans="1:7" hidden="1" x14ac:dyDescent="0.25">
      <c r="A757" s="17" t="s">
        <v>225</v>
      </c>
      <c r="B757" s="7"/>
      <c r="C757" s="111"/>
      <c r="D757" s="120"/>
      <c r="E757" s="111"/>
      <c r="F757" s="416"/>
      <c r="G757" s="303"/>
    </row>
    <row r="758" spans="1:7" hidden="1" x14ac:dyDescent="0.25">
      <c r="A758" s="17" t="s">
        <v>259</v>
      </c>
      <c r="B758" s="7"/>
      <c r="C758" s="111"/>
      <c r="D758" s="120"/>
      <c r="E758" s="111"/>
      <c r="F758" s="416"/>
      <c r="G758" s="303"/>
    </row>
    <row r="759" spans="1:7" hidden="1" x14ac:dyDescent="0.25">
      <c r="A759" s="191" t="s">
        <v>270</v>
      </c>
      <c r="B759" s="7"/>
      <c r="C759" s="111"/>
      <c r="D759" s="120"/>
      <c r="E759" s="111"/>
      <c r="F759" s="416"/>
      <c r="G759" s="303"/>
    </row>
    <row r="760" spans="1:7" hidden="1" x14ac:dyDescent="0.25">
      <c r="A760" s="25" t="s">
        <v>139</v>
      </c>
      <c r="B760" s="7"/>
      <c r="C760" s="111"/>
      <c r="D760" s="120"/>
      <c r="E760" s="111"/>
      <c r="F760" s="416"/>
      <c r="G760" s="303"/>
    </row>
    <row r="761" spans="1:7" hidden="1" x14ac:dyDescent="0.25">
      <c r="A761" s="191" t="s">
        <v>179</v>
      </c>
      <c r="B761" s="7"/>
      <c r="C761" s="111"/>
      <c r="D761" s="120"/>
      <c r="E761" s="111"/>
      <c r="F761" s="416"/>
      <c r="G761" s="303"/>
    </row>
    <row r="762" spans="1:7" ht="30" hidden="1" x14ac:dyDescent="0.25">
      <c r="A762" s="25" t="s">
        <v>140</v>
      </c>
      <c r="B762" s="7"/>
      <c r="C762" s="111">
        <v>13300</v>
      </c>
      <c r="D762" s="120"/>
      <c r="E762" s="111"/>
      <c r="F762" s="416"/>
      <c r="G762" s="303"/>
    </row>
    <row r="763" spans="1:7" hidden="1" x14ac:dyDescent="0.25">
      <c r="A763" s="192" t="s">
        <v>197</v>
      </c>
      <c r="B763" s="7"/>
      <c r="C763" s="111"/>
      <c r="D763" s="120"/>
      <c r="E763" s="111"/>
      <c r="F763" s="416"/>
      <c r="G763" s="303"/>
    </row>
    <row r="764" spans="1:7" hidden="1" x14ac:dyDescent="0.25">
      <c r="A764" s="232" t="s">
        <v>256</v>
      </c>
      <c r="B764" s="7"/>
      <c r="C764" s="111"/>
      <c r="D764" s="120"/>
      <c r="E764" s="111"/>
      <c r="F764" s="416"/>
      <c r="G764" s="303"/>
    </row>
    <row r="765" spans="1:7" hidden="1" x14ac:dyDescent="0.25">
      <c r="A765" s="18" t="s">
        <v>185</v>
      </c>
      <c r="B765" s="7"/>
      <c r="C765" s="103">
        <f>C737+ROUND(C760*3.2,0)+C762</f>
        <v>27310</v>
      </c>
      <c r="D765" s="120"/>
      <c r="E765" s="111"/>
      <c r="F765" s="416"/>
      <c r="G765" s="303"/>
    </row>
    <row r="766" spans="1:7" ht="16.5" hidden="1" customHeight="1" x14ac:dyDescent="0.25">
      <c r="A766" s="193" t="s">
        <v>184</v>
      </c>
      <c r="B766" s="7"/>
      <c r="C766" s="103">
        <f>C735+C765</f>
        <v>198710</v>
      </c>
      <c r="D766" s="120"/>
      <c r="E766" s="111"/>
      <c r="F766" s="416"/>
      <c r="G766" s="303"/>
    </row>
    <row r="767" spans="1:7" hidden="1" x14ac:dyDescent="0.25">
      <c r="A767" s="97" t="s">
        <v>8</v>
      </c>
      <c r="B767" s="141"/>
      <c r="C767" s="141"/>
      <c r="D767" s="120"/>
      <c r="E767" s="111"/>
      <c r="F767" s="416"/>
    </row>
    <row r="768" spans="1:7" hidden="1" x14ac:dyDescent="0.25">
      <c r="A768" s="21" t="s">
        <v>97</v>
      </c>
      <c r="B768" s="141"/>
      <c r="C768" s="141"/>
      <c r="D768" s="120"/>
      <c r="E768" s="111"/>
      <c r="F768" s="416"/>
    </row>
    <row r="769" spans="1:6" hidden="1" x14ac:dyDescent="0.25">
      <c r="A769" s="155" t="s">
        <v>165</v>
      </c>
      <c r="B769" s="9">
        <v>240</v>
      </c>
      <c r="C769" s="111">
        <v>1860</v>
      </c>
      <c r="D769" s="13">
        <v>8</v>
      </c>
      <c r="E769" s="111">
        <f>ROUND(F769/B769,0)</f>
        <v>62</v>
      </c>
      <c r="F769" s="416">
        <f>ROUND(C769*D769,0)</f>
        <v>14880</v>
      </c>
    </row>
    <row r="770" spans="1:6" ht="17.25" hidden="1" customHeight="1" x14ac:dyDescent="0.25">
      <c r="A770" s="91" t="s">
        <v>166</v>
      </c>
      <c r="B770" s="12"/>
      <c r="C770" s="121">
        <f t="shared" ref="C770:F771" si="10">C769</f>
        <v>1860</v>
      </c>
      <c r="D770" s="304">
        <f t="shared" si="10"/>
        <v>8</v>
      </c>
      <c r="E770" s="121">
        <f t="shared" si="10"/>
        <v>62</v>
      </c>
      <c r="F770" s="425">
        <f t="shared" si="10"/>
        <v>14880</v>
      </c>
    </row>
    <row r="771" spans="1:6" ht="17.25" hidden="1" customHeight="1" x14ac:dyDescent="0.25">
      <c r="A771" s="161" t="s">
        <v>136</v>
      </c>
      <c r="B771" s="24"/>
      <c r="C771" s="150">
        <f t="shared" si="10"/>
        <v>1860</v>
      </c>
      <c r="D771" s="8">
        <f t="shared" si="10"/>
        <v>8</v>
      </c>
      <c r="E771" s="150">
        <f t="shared" si="10"/>
        <v>62</v>
      </c>
      <c r="F771" s="429">
        <f t="shared" si="10"/>
        <v>14880</v>
      </c>
    </row>
    <row r="772" spans="1:6" ht="15.75" hidden="1" thickBot="1" x14ac:dyDescent="0.3">
      <c r="A772" s="115" t="s">
        <v>11</v>
      </c>
      <c r="B772" s="391"/>
      <c r="C772" s="391"/>
      <c r="D772" s="391"/>
      <c r="E772" s="391"/>
      <c r="F772" s="426"/>
    </row>
    <row r="773" spans="1:6" hidden="1" x14ac:dyDescent="0.25">
      <c r="A773" s="408"/>
      <c r="B773" s="114"/>
      <c r="C773" s="144"/>
      <c r="D773" s="144"/>
      <c r="E773" s="144"/>
      <c r="F773" s="422"/>
    </row>
    <row r="774" spans="1:6" hidden="1" x14ac:dyDescent="0.25">
      <c r="A774" s="397" t="s">
        <v>156</v>
      </c>
      <c r="B774" s="12"/>
      <c r="C774" s="111"/>
      <c r="D774" s="111"/>
      <c r="E774" s="111"/>
      <c r="F774" s="416"/>
    </row>
    <row r="775" spans="1:6" hidden="1" x14ac:dyDescent="0.25">
      <c r="A775" s="16" t="s">
        <v>186</v>
      </c>
      <c r="B775" s="7"/>
      <c r="C775" s="111"/>
      <c r="D775" s="111"/>
      <c r="E775" s="111"/>
      <c r="F775" s="416"/>
    </row>
    <row r="776" spans="1:6" hidden="1" x14ac:dyDescent="0.25">
      <c r="A776" s="17" t="s">
        <v>141</v>
      </c>
      <c r="B776" s="7"/>
      <c r="C776" s="111">
        <f>C777+C778+C785+C793+C794+C795+C796+C797</f>
        <v>17309.736842105263</v>
      </c>
      <c r="D776" s="111"/>
      <c r="E776" s="111"/>
      <c r="F776" s="416"/>
    </row>
    <row r="777" spans="1:6" hidden="1" x14ac:dyDescent="0.25">
      <c r="A777" s="17" t="s">
        <v>180</v>
      </c>
      <c r="B777" s="7"/>
      <c r="C777" s="111"/>
      <c r="D777" s="111"/>
      <c r="E777" s="111"/>
      <c r="F777" s="416"/>
    </row>
    <row r="778" spans="1:6" ht="30" hidden="1" x14ac:dyDescent="0.25">
      <c r="A778" s="17" t="s">
        <v>181</v>
      </c>
      <c r="B778" s="7"/>
      <c r="C778" s="133">
        <f>C779+C780+C781+C783</f>
        <v>0</v>
      </c>
      <c r="D778" s="111"/>
      <c r="E778" s="111"/>
      <c r="F778" s="416"/>
    </row>
    <row r="779" spans="1:6" ht="30" hidden="1" x14ac:dyDescent="0.25">
      <c r="A779" s="17" t="s">
        <v>182</v>
      </c>
      <c r="B779" s="7"/>
      <c r="C779" s="133"/>
      <c r="D779" s="111"/>
      <c r="E779" s="111"/>
      <c r="F779" s="416"/>
    </row>
    <row r="780" spans="1:6" ht="30" hidden="1" x14ac:dyDescent="0.25">
      <c r="A780" s="17" t="s">
        <v>183</v>
      </c>
      <c r="B780" s="7"/>
      <c r="C780" s="133"/>
      <c r="D780" s="111"/>
      <c r="E780" s="111"/>
      <c r="F780" s="416"/>
    </row>
    <row r="781" spans="1:6" ht="45" hidden="1" x14ac:dyDescent="0.25">
      <c r="A781" s="17" t="s">
        <v>250</v>
      </c>
      <c r="B781" s="7"/>
      <c r="C781" s="133"/>
      <c r="D781" s="111"/>
      <c r="E781" s="111"/>
      <c r="F781" s="416"/>
    </row>
    <row r="782" spans="1:6" hidden="1" x14ac:dyDescent="0.25">
      <c r="A782" s="220" t="s">
        <v>251</v>
      </c>
      <c r="B782" s="7"/>
      <c r="C782" s="133"/>
      <c r="D782" s="111"/>
      <c r="E782" s="111"/>
      <c r="F782" s="416"/>
    </row>
    <row r="783" spans="1:6" ht="30" hidden="1" x14ac:dyDescent="0.25">
      <c r="A783" s="17" t="s">
        <v>252</v>
      </c>
      <c r="B783" s="7"/>
      <c r="C783" s="133"/>
      <c r="D783" s="111"/>
      <c r="E783" s="111"/>
      <c r="F783" s="416"/>
    </row>
    <row r="784" spans="1:6" hidden="1" x14ac:dyDescent="0.25">
      <c r="A784" s="220" t="s">
        <v>251</v>
      </c>
      <c r="B784" s="7"/>
      <c r="C784" s="133"/>
      <c r="D784" s="111"/>
      <c r="E784" s="111"/>
      <c r="F784" s="416"/>
    </row>
    <row r="785" spans="1:7" ht="30" hidden="1" x14ac:dyDescent="0.25">
      <c r="A785" s="17" t="s">
        <v>219</v>
      </c>
      <c r="B785" s="7"/>
      <c r="C785" s="133">
        <f>C786+C787+C789+C791</f>
        <v>0</v>
      </c>
      <c r="D785" s="111"/>
      <c r="E785" s="111"/>
      <c r="F785" s="416"/>
    </row>
    <row r="786" spans="1:7" ht="30" hidden="1" x14ac:dyDescent="0.25">
      <c r="A786" s="17" t="s">
        <v>220</v>
      </c>
      <c r="B786" s="7"/>
      <c r="C786" s="133"/>
      <c r="D786" s="111"/>
      <c r="E786" s="111"/>
      <c r="F786" s="416"/>
    </row>
    <row r="787" spans="1:7" ht="60" hidden="1" x14ac:dyDescent="0.25">
      <c r="A787" s="17" t="s">
        <v>253</v>
      </c>
      <c r="B787" s="7"/>
      <c r="C787" s="133"/>
      <c r="D787" s="111"/>
      <c r="E787" s="111"/>
      <c r="F787" s="416"/>
    </row>
    <row r="788" spans="1:7" hidden="1" x14ac:dyDescent="0.25">
      <c r="A788" s="220" t="s">
        <v>251</v>
      </c>
      <c r="B788" s="7"/>
      <c r="C788" s="133"/>
      <c r="D788" s="111"/>
      <c r="E788" s="111"/>
      <c r="F788" s="416"/>
    </row>
    <row r="789" spans="1:7" ht="45" hidden="1" x14ac:dyDescent="0.25">
      <c r="A789" s="17" t="s">
        <v>254</v>
      </c>
      <c r="B789" s="7"/>
      <c r="C789" s="133"/>
      <c r="D789" s="111"/>
      <c r="E789" s="111"/>
      <c r="F789" s="416"/>
    </row>
    <row r="790" spans="1:7" hidden="1" x14ac:dyDescent="0.25">
      <c r="A790" s="220" t="s">
        <v>251</v>
      </c>
      <c r="B790" s="7"/>
      <c r="C790" s="133"/>
      <c r="D790" s="111"/>
      <c r="E790" s="111"/>
      <c r="F790" s="416"/>
    </row>
    <row r="791" spans="1:7" ht="30" hidden="1" x14ac:dyDescent="0.25">
      <c r="A791" s="17" t="s">
        <v>221</v>
      </c>
      <c r="B791" s="7"/>
      <c r="C791" s="133"/>
      <c r="D791" s="111"/>
      <c r="E791" s="111"/>
      <c r="F791" s="416"/>
    </row>
    <row r="792" spans="1:7" hidden="1" x14ac:dyDescent="0.25">
      <c r="A792" s="220" t="s">
        <v>251</v>
      </c>
      <c r="B792" s="7"/>
      <c r="C792" s="133"/>
      <c r="D792" s="111"/>
      <c r="E792" s="111"/>
      <c r="F792" s="416"/>
    </row>
    <row r="793" spans="1:7" ht="45" hidden="1" x14ac:dyDescent="0.25">
      <c r="A793" s="17" t="s">
        <v>222</v>
      </c>
      <c r="B793" s="7"/>
      <c r="C793" s="133"/>
      <c r="D793" s="111"/>
      <c r="E793" s="111"/>
      <c r="F793" s="416"/>
    </row>
    <row r="794" spans="1:7" ht="30" hidden="1" x14ac:dyDescent="0.25">
      <c r="A794" s="17" t="s">
        <v>223</v>
      </c>
      <c r="B794" s="7"/>
      <c r="C794" s="133"/>
      <c r="D794" s="111"/>
      <c r="E794" s="111"/>
      <c r="F794" s="416"/>
    </row>
    <row r="795" spans="1:7" ht="30" hidden="1" x14ac:dyDescent="0.25">
      <c r="A795" s="17" t="s">
        <v>224</v>
      </c>
      <c r="B795" s="7"/>
      <c r="C795" s="133"/>
      <c r="D795" s="111"/>
      <c r="E795" s="111"/>
      <c r="F795" s="416"/>
    </row>
    <row r="796" spans="1:7" hidden="1" x14ac:dyDescent="0.25">
      <c r="A796" s="17" t="s">
        <v>225</v>
      </c>
      <c r="B796" s="7"/>
      <c r="C796" s="111"/>
      <c r="D796" s="111"/>
      <c r="E796" s="111"/>
      <c r="F796" s="416"/>
    </row>
    <row r="797" spans="1:7" hidden="1" x14ac:dyDescent="0.25">
      <c r="A797" s="17" t="s">
        <v>259</v>
      </c>
      <c r="B797" s="7"/>
      <c r="C797" s="111">
        <f>C798/3.8</f>
        <v>17309.736842105263</v>
      </c>
      <c r="D797" s="111"/>
      <c r="E797" s="111"/>
      <c r="F797" s="416"/>
    </row>
    <row r="798" spans="1:7" hidden="1" x14ac:dyDescent="0.25">
      <c r="A798" s="191" t="s">
        <v>270</v>
      </c>
      <c r="B798" s="7"/>
      <c r="C798" s="111">
        <v>65777</v>
      </c>
      <c r="D798" s="111"/>
      <c r="E798" s="111"/>
      <c r="F798" s="416"/>
    </row>
    <row r="799" spans="1:7" hidden="1" x14ac:dyDescent="0.25">
      <c r="A799" s="25" t="s">
        <v>139</v>
      </c>
      <c r="B799" s="7"/>
      <c r="C799" s="111">
        <f>C800/3.2/3.8</f>
        <v>23061.10197368421</v>
      </c>
      <c r="D799" s="111"/>
      <c r="E799" s="111"/>
      <c r="F799" s="416"/>
    </row>
    <row r="800" spans="1:7" hidden="1" x14ac:dyDescent="0.25">
      <c r="A800" s="191" t="s">
        <v>179</v>
      </c>
      <c r="B800" s="7"/>
      <c r="C800" s="111">
        <v>280423</v>
      </c>
      <c r="D800" s="111"/>
      <c r="E800" s="111"/>
      <c r="F800" s="416"/>
      <c r="G800" s="303"/>
    </row>
    <row r="801" spans="1:7" ht="30" hidden="1" x14ac:dyDescent="0.25">
      <c r="A801" s="25" t="s">
        <v>140</v>
      </c>
      <c r="B801" s="7"/>
      <c r="C801" s="111"/>
      <c r="D801" s="111"/>
      <c r="E801" s="111"/>
      <c r="F801" s="416"/>
      <c r="G801" s="303"/>
    </row>
    <row r="802" spans="1:7" hidden="1" x14ac:dyDescent="0.25">
      <c r="A802" s="192" t="s">
        <v>197</v>
      </c>
      <c r="B802" s="7"/>
      <c r="C802" s="111"/>
      <c r="D802" s="111"/>
      <c r="E802" s="111"/>
      <c r="F802" s="416"/>
    </row>
    <row r="803" spans="1:7" hidden="1" x14ac:dyDescent="0.25">
      <c r="A803" s="232" t="s">
        <v>256</v>
      </c>
      <c r="B803" s="7"/>
      <c r="C803" s="111"/>
      <c r="D803" s="111"/>
      <c r="E803" s="111"/>
      <c r="F803" s="416"/>
    </row>
    <row r="804" spans="1:7" hidden="1" x14ac:dyDescent="0.25">
      <c r="A804" s="18" t="s">
        <v>185</v>
      </c>
      <c r="B804" s="7"/>
      <c r="C804" s="103">
        <f>C776+ROUND(C799*3.2,0)+C801</f>
        <v>91105.736842105267</v>
      </c>
      <c r="D804" s="111"/>
      <c r="E804" s="111"/>
      <c r="F804" s="416"/>
    </row>
    <row r="805" spans="1:7" ht="15.75" hidden="1" thickBot="1" x14ac:dyDescent="0.3">
      <c r="A805" s="86" t="s">
        <v>11</v>
      </c>
      <c r="B805" s="116"/>
      <c r="C805" s="116"/>
      <c r="D805" s="116"/>
      <c r="E805" s="116"/>
      <c r="F805" s="430"/>
    </row>
    <row r="806" spans="1:7" hidden="1" x14ac:dyDescent="0.25">
      <c r="A806" s="308"/>
      <c r="B806" s="114"/>
      <c r="C806" s="144"/>
      <c r="D806" s="144"/>
      <c r="E806" s="144"/>
      <c r="F806" s="422"/>
    </row>
    <row r="807" spans="1:7" hidden="1" x14ac:dyDescent="0.25">
      <c r="A807" s="397" t="s">
        <v>157</v>
      </c>
      <c r="B807" s="12"/>
      <c r="C807" s="111"/>
      <c r="D807" s="111"/>
      <c r="E807" s="111"/>
      <c r="F807" s="416"/>
    </row>
    <row r="808" spans="1:7" hidden="1" x14ac:dyDescent="0.25">
      <c r="A808" s="16" t="s">
        <v>186</v>
      </c>
      <c r="B808" s="7"/>
      <c r="C808" s="111"/>
      <c r="D808" s="111"/>
      <c r="E808" s="111"/>
      <c r="F808" s="416"/>
    </row>
    <row r="809" spans="1:7" hidden="1" x14ac:dyDescent="0.25">
      <c r="A809" s="17" t="s">
        <v>141</v>
      </c>
      <c r="B809" s="7"/>
      <c r="C809" s="111">
        <f>C810+C811+C818+C826+C827+C828+C829+C830</f>
        <v>10921.052631578948</v>
      </c>
      <c r="D809" s="111"/>
      <c r="E809" s="111"/>
      <c r="F809" s="416"/>
    </row>
    <row r="810" spans="1:7" hidden="1" x14ac:dyDescent="0.25">
      <c r="A810" s="17" t="s">
        <v>180</v>
      </c>
      <c r="B810" s="7"/>
      <c r="C810" s="111"/>
      <c r="D810" s="111"/>
      <c r="E810" s="111"/>
      <c r="F810" s="416"/>
    </row>
    <row r="811" spans="1:7" ht="30" hidden="1" x14ac:dyDescent="0.25">
      <c r="A811" s="17" t="s">
        <v>181</v>
      </c>
      <c r="B811" s="7"/>
      <c r="C811" s="133">
        <f>C812+C813+C814+C816</f>
        <v>0</v>
      </c>
      <c r="D811" s="111"/>
      <c r="E811" s="111"/>
      <c r="F811" s="416"/>
    </row>
    <row r="812" spans="1:7" ht="30" hidden="1" x14ac:dyDescent="0.25">
      <c r="A812" s="17" t="s">
        <v>182</v>
      </c>
      <c r="B812" s="7"/>
      <c r="C812" s="133"/>
      <c r="D812" s="111"/>
      <c r="E812" s="111"/>
      <c r="F812" s="416"/>
    </row>
    <row r="813" spans="1:7" ht="30" hidden="1" x14ac:dyDescent="0.25">
      <c r="A813" s="17" t="s">
        <v>183</v>
      </c>
      <c r="B813" s="7"/>
      <c r="C813" s="133"/>
      <c r="D813" s="111"/>
      <c r="E813" s="111"/>
      <c r="F813" s="416"/>
    </row>
    <row r="814" spans="1:7" ht="45" hidden="1" x14ac:dyDescent="0.25">
      <c r="A814" s="17" t="s">
        <v>250</v>
      </c>
      <c r="B814" s="7"/>
      <c r="C814" s="133"/>
      <c r="D814" s="111"/>
      <c r="E814" s="111"/>
      <c r="F814" s="416"/>
    </row>
    <row r="815" spans="1:7" hidden="1" x14ac:dyDescent="0.25">
      <c r="A815" s="220" t="s">
        <v>251</v>
      </c>
      <c r="B815" s="7"/>
      <c r="C815" s="133"/>
      <c r="D815" s="111"/>
      <c r="E815" s="111"/>
      <c r="F815" s="416"/>
    </row>
    <row r="816" spans="1:7" ht="30" hidden="1" x14ac:dyDescent="0.25">
      <c r="A816" s="17" t="s">
        <v>252</v>
      </c>
      <c r="B816" s="7"/>
      <c r="C816" s="133"/>
      <c r="D816" s="111"/>
      <c r="E816" s="111"/>
      <c r="F816" s="416"/>
    </row>
    <row r="817" spans="1:8" hidden="1" x14ac:dyDescent="0.25">
      <c r="A817" s="220" t="s">
        <v>251</v>
      </c>
      <c r="B817" s="7"/>
      <c r="C817" s="133"/>
      <c r="D817" s="111"/>
      <c r="E817" s="111"/>
      <c r="F817" s="416"/>
    </row>
    <row r="818" spans="1:8" ht="30" hidden="1" x14ac:dyDescent="0.25">
      <c r="A818" s="17" t="s">
        <v>219</v>
      </c>
      <c r="B818" s="7"/>
      <c r="C818" s="133">
        <f>C819+C820+C822+C824</f>
        <v>0</v>
      </c>
      <c r="D818" s="111"/>
      <c r="E818" s="111"/>
      <c r="F818" s="416"/>
    </row>
    <row r="819" spans="1:8" ht="30" hidden="1" x14ac:dyDescent="0.25">
      <c r="A819" s="17" t="s">
        <v>220</v>
      </c>
      <c r="B819" s="7"/>
      <c r="C819" s="133"/>
      <c r="D819" s="111"/>
      <c r="E819" s="111"/>
      <c r="F819" s="416"/>
    </row>
    <row r="820" spans="1:8" ht="60" hidden="1" x14ac:dyDescent="0.25">
      <c r="A820" s="17" t="s">
        <v>253</v>
      </c>
      <c r="B820" s="7"/>
      <c r="C820" s="133"/>
      <c r="D820" s="111"/>
      <c r="E820" s="111"/>
      <c r="F820" s="416"/>
    </row>
    <row r="821" spans="1:8" hidden="1" x14ac:dyDescent="0.25">
      <c r="A821" s="220" t="s">
        <v>251</v>
      </c>
      <c r="B821" s="7"/>
      <c r="C821" s="133"/>
      <c r="D821" s="111"/>
      <c r="E821" s="111"/>
      <c r="F821" s="416"/>
    </row>
    <row r="822" spans="1:8" ht="45" hidden="1" x14ac:dyDescent="0.25">
      <c r="A822" s="17" t="s">
        <v>254</v>
      </c>
      <c r="B822" s="7"/>
      <c r="C822" s="133"/>
      <c r="D822" s="111"/>
      <c r="E822" s="111"/>
      <c r="F822" s="416"/>
    </row>
    <row r="823" spans="1:8" hidden="1" x14ac:dyDescent="0.25">
      <c r="A823" s="220" t="s">
        <v>251</v>
      </c>
      <c r="B823" s="7"/>
      <c r="C823" s="133"/>
      <c r="D823" s="111"/>
      <c r="E823" s="111"/>
      <c r="F823" s="416"/>
    </row>
    <row r="824" spans="1:8" ht="30" hidden="1" x14ac:dyDescent="0.25">
      <c r="A824" s="17" t="s">
        <v>221</v>
      </c>
      <c r="B824" s="7"/>
      <c r="C824" s="133"/>
      <c r="D824" s="111"/>
      <c r="E824" s="111"/>
      <c r="F824" s="416"/>
    </row>
    <row r="825" spans="1:8" hidden="1" x14ac:dyDescent="0.25">
      <c r="A825" s="220" t="s">
        <v>251</v>
      </c>
      <c r="B825" s="7"/>
      <c r="C825" s="133"/>
      <c r="D825" s="111"/>
      <c r="E825" s="111"/>
      <c r="F825" s="416"/>
    </row>
    <row r="826" spans="1:8" ht="31.5" hidden="1" customHeight="1" x14ac:dyDescent="0.25">
      <c r="A826" s="17" t="s">
        <v>222</v>
      </c>
      <c r="B826" s="7"/>
      <c r="C826" s="133"/>
      <c r="D826" s="111"/>
      <c r="E826" s="111"/>
      <c r="F826" s="416"/>
    </row>
    <row r="827" spans="1:8" ht="30" hidden="1" x14ac:dyDescent="0.25">
      <c r="A827" s="17" t="s">
        <v>223</v>
      </c>
      <c r="B827" s="7"/>
      <c r="C827" s="133"/>
      <c r="D827" s="111"/>
      <c r="E827" s="111"/>
      <c r="F827" s="416"/>
    </row>
    <row r="828" spans="1:8" ht="30" hidden="1" x14ac:dyDescent="0.25">
      <c r="A828" s="17" t="s">
        <v>224</v>
      </c>
      <c r="B828" s="7"/>
      <c r="C828" s="133"/>
      <c r="D828" s="111"/>
      <c r="E828" s="111"/>
      <c r="F828" s="416"/>
    </row>
    <row r="829" spans="1:8" hidden="1" x14ac:dyDescent="0.25">
      <c r="A829" s="17" t="s">
        <v>225</v>
      </c>
      <c r="B829" s="7"/>
      <c r="C829" s="111"/>
      <c r="D829" s="111"/>
      <c r="E829" s="111"/>
      <c r="F829" s="416"/>
    </row>
    <row r="830" spans="1:8" hidden="1" x14ac:dyDescent="0.25">
      <c r="A830" s="17" t="s">
        <v>259</v>
      </c>
      <c r="B830" s="7"/>
      <c r="C830" s="111">
        <f>C831/3.8</f>
        <v>10921.052631578948</v>
      </c>
      <c r="D830" s="111"/>
      <c r="E830" s="111"/>
      <c r="F830" s="416"/>
    </row>
    <row r="831" spans="1:8" hidden="1" x14ac:dyDescent="0.25">
      <c r="A831" s="191" t="s">
        <v>270</v>
      </c>
      <c r="B831" s="7"/>
      <c r="C831" s="111">
        <v>41500</v>
      </c>
      <c r="D831" s="111"/>
      <c r="E831" s="111"/>
      <c r="F831" s="416"/>
      <c r="G831" s="409"/>
    </row>
    <row r="832" spans="1:8" hidden="1" x14ac:dyDescent="0.25">
      <c r="A832" s="25" t="s">
        <v>139</v>
      </c>
      <c r="B832" s="7"/>
      <c r="C832" s="111">
        <f>C833/3.2/3.8</f>
        <v>17968.75</v>
      </c>
      <c r="D832" s="111"/>
      <c r="E832" s="111"/>
      <c r="F832" s="416"/>
      <c r="G832" s="303"/>
      <c r="H832" s="303"/>
    </row>
    <row r="833" spans="1:6" hidden="1" x14ac:dyDescent="0.25">
      <c r="A833" s="191" t="s">
        <v>179</v>
      </c>
      <c r="B833" s="7"/>
      <c r="C833" s="111">
        <v>218500</v>
      </c>
      <c r="D833" s="111"/>
      <c r="E833" s="111"/>
      <c r="F833" s="416"/>
    </row>
    <row r="834" spans="1:6" ht="30" hidden="1" x14ac:dyDescent="0.25">
      <c r="A834" s="25" t="s">
        <v>140</v>
      </c>
      <c r="B834" s="7"/>
      <c r="C834" s="111"/>
      <c r="D834" s="111"/>
      <c r="E834" s="111"/>
      <c r="F834" s="416"/>
    </row>
    <row r="835" spans="1:6" hidden="1" x14ac:dyDescent="0.25">
      <c r="A835" s="192" t="s">
        <v>197</v>
      </c>
      <c r="B835" s="7"/>
      <c r="C835" s="111"/>
      <c r="D835" s="111"/>
      <c r="E835" s="111"/>
      <c r="F835" s="416"/>
    </row>
    <row r="836" spans="1:6" hidden="1" x14ac:dyDescent="0.25">
      <c r="A836" s="232" t="s">
        <v>256</v>
      </c>
      <c r="B836" s="7"/>
      <c r="C836" s="111"/>
      <c r="D836" s="111"/>
      <c r="E836" s="111"/>
      <c r="F836" s="416"/>
    </row>
    <row r="837" spans="1:6" hidden="1" x14ac:dyDescent="0.25">
      <c r="A837" s="18" t="s">
        <v>185</v>
      </c>
      <c r="B837" s="7"/>
      <c r="C837" s="103">
        <f>C809+ROUND(C832*3.2,0)+C834</f>
        <v>68421.052631578947</v>
      </c>
      <c r="D837" s="111"/>
      <c r="E837" s="111"/>
      <c r="F837" s="416"/>
    </row>
    <row r="838" spans="1:6" ht="15.75" hidden="1" thickBot="1" x14ac:dyDescent="0.3">
      <c r="A838" s="86" t="s">
        <v>11</v>
      </c>
      <c r="B838" s="116"/>
      <c r="C838" s="116"/>
      <c r="D838" s="116"/>
      <c r="E838" s="116"/>
      <c r="F838" s="430"/>
    </row>
    <row r="839" spans="1:6" ht="14.25" hidden="1" customHeight="1" thickBot="1" x14ac:dyDescent="0.3">
      <c r="A839" s="308"/>
      <c r="B839" s="114"/>
      <c r="C839" s="144"/>
      <c r="D839" s="144"/>
      <c r="E839" s="144"/>
      <c r="F839" s="422"/>
    </row>
    <row r="840" spans="1:6" hidden="1" x14ac:dyDescent="0.25">
      <c r="A840" s="410"/>
      <c r="B840" s="309"/>
      <c r="C840" s="144"/>
      <c r="D840" s="144"/>
      <c r="E840" s="144"/>
      <c r="F840" s="422"/>
    </row>
    <row r="841" spans="1:6" hidden="1" x14ac:dyDescent="0.25">
      <c r="A841" s="250" t="s">
        <v>188</v>
      </c>
      <c r="B841" s="9"/>
      <c r="C841" s="111"/>
      <c r="D841" s="111"/>
      <c r="E841" s="111"/>
      <c r="F841" s="416"/>
    </row>
    <row r="842" spans="1:6" hidden="1" x14ac:dyDescent="0.25">
      <c r="A842" s="16" t="s">
        <v>186</v>
      </c>
      <c r="B842" s="7"/>
      <c r="C842" s="111"/>
      <c r="D842" s="111"/>
      <c r="E842" s="111"/>
      <c r="F842" s="416"/>
    </row>
    <row r="843" spans="1:6" hidden="1" x14ac:dyDescent="0.25">
      <c r="A843" s="17" t="s">
        <v>141</v>
      </c>
      <c r="B843" s="7"/>
      <c r="C843" s="111">
        <f>C844+C845+C852+C860+C861+C862+C863+C864</f>
        <v>10165.263157894737</v>
      </c>
      <c r="D843" s="111"/>
      <c r="E843" s="111"/>
      <c r="F843" s="416"/>
    </row>
    <row r="844" spans="1:6" hidden="1" x14ac:dyDescent="0.25">
      <c r="A844" s="17" t="s">
        <v>180</v>
      </c>
      <c r="B844" s="7"/>
      <c r="C844" s="111"/>
      <c r="D844" s="111"/>
      <c r="E844" s="111"/>
      <c r="F844" s="416"/>
    </row>
    <row r="845" spans="1:6" ht="30" hidden="1" x14ac:dyDescent="0.25">
      <c r="A845" s="17" t="s">
        <v>181</v>
      </c>
      <c r="B845" s="7"/>
      <c r="C845" s="133">
        <f>C846+C847+C848+C850</f>
        <v>0</v>
      </c>
      <c r="D845" s="111"/>
      <c r="E845" s="111"/>
      <c r="F845" s="416"/>
    </row>
    <row r="846" spans="1:6" ht="30" hidden="1" x14ac:dyDescent="0.25">
      <c r="A846" s="17" t="s">
        <v>182</v>
      </c>
      <c r="B846" s="7"/>
      <c r="C846" s="133"/>
      <c r="D846" s="111"/>
      <c r="E846" s="111"/>
      <c r="F846" s="416"/>
    </row>
    <row r="847" spans="1:6" ht="30" hidden="1" x14ac:dyDescent="0.25">
      <c r="A847" s="17" t="s">
        <v>183</v>
      </c>
      <c r="B847" s="7"/>
      <c r="C847" s="133"/>
      <c r="D847" s="111"/>
      <c r="E847" s="111"/>
      <c r="F847" s="416"/>
    </row>
    <row r="848" spans="1:6" ht="45" hidden="1" x14ac:dyDescent="0.25">
      <c r="A848" s="17" t="s">
        <v>250</v>
      </c>
      <c r="B848" s="7"/>
      <c r="C848" s="133"/>
      <c r="D848" s="111"/>
      <c r="E848" s="111"/>
      <c r="F848" s="416"/>
    </row>
    <row r="849" spans="1:6" hidden="1" x14ac:dyDescent="0.25">
      <c r="A849" s="220" t="s">
        <v>251</v>
      </c>
      <c r="B849" s="7"/>
      <c r="C849" s="133"/>
      <c r="D849" s="111"/>
      <c r="E849" s="111"/>
      <c r="F849" s="416"/>
    </row>
    <row r="850" spans="1:6" ht="30" hidden="1" x14ac:dyDescent="0.25">
      <c r="A850" s="17" t="s">
        <v>252</v>
      </c>
      <c r="B850" s="7"/>
      <c r="C850" s="133"/>
      <c r="D850" s="111"/>
      <c r="E850" s="111"/>
      <c r="F850" s="416"/>
    </row>
    <row r="851" spans="1:6" hidden="1" x14ac:dyDescent="0.25">
      <c r="A851" s="220" t="s">
        <v>251</v>
      </c>
      <c r="B851" s="7"/>
      <c r="C851" s="133"/>
      <c r="D851" s="111"/>
      <c r="E851" s="111"/>
      <c r="F851" s="416"/>
    </row>
    <row r="852" spans="1:6" ht="30" hidden="1" x14ac:dyDescent="0.25">
      <c r="A852" s="17" t="s">
        <v>219</v>
      </c>
      <c r="B852" s="7"/>
      <c r="C852" s="133">
        <f>C853+C854+C856+C858</f>
        <v>0</v>
      </c>
      <c r="D852" s="111"/>
      <c r="E852" s="111"/>
      <c r="F852" s="416"/>
    </row>
    <row r="853" spans="1:6" ht="30" hidden="1" x14ac:dyDescent="0.25">
      <c r="A853" s="17" t="s">
        <v>220</v>
      </c>
      <c r="B853" s="7"/>
      <c r="C853" s="133"/>
      <c r="D853" s="111"/>
      <c r="E853" s="111"/>
      <c r="F853" s="416"/>
    </row>
    <row r="854" spans="1:6" ht="60" hidden="1" x14ac:dyDescent="0.25">
      <c r="A854" s="17" t="s">
        <v>253</v>
      </c>
      <c r="B854" s="7"/>
      <c r="C854" s="133"/>
      <c r="D854" s="111"/>
      <c r="E854" s="111"/>
      <c r="F854" s="416"/>
    </row>
    <row r="855" spans="1:6" hidden="1" x14ac:dyDescent="0.25">
      <c r="A855" s="220" t="s">
        <v>251</v>
      </c>
      <c r="B855" s="7"/>
      <c r="C855" s="133"/>
      <c r="D855" s="111"/>
      <c r="E855" s="111"/>
      <c r="F855" s="416"/>
    </row>
    <row r="856" spans="1:6" ht="45" hidden="1" x14ac:dyDescent="0.25">
      <c r="A856" s="17" t="s">
        <v>254</v>
      </c>
      <c r="B856" s="7"/>
      <c r="C856" s="133"/>
      <c r="D856" s="111"/>
      <c r="E856" s="111"/>
      <c r="F856" s="416"/>
    </row>
    <row r="857" spans="1:6" hidden="1" x14ac:dyDescent="0.25">
      <c r="A857" s="220" t="s">
        <v>251</v>
      </c>
      <c r="B857" s="7"/>
      <c r="C857" s="133"/>
      <c r="D857" s="111"/>
      <c r="E857" s="111"/>
      <c r="F857" s="416"/>
    </row>
    <row r="858" spans="1:6" ht="30" hidden="1" x14ac:dyDescent="0.25">
      <c r="A858" s="17" t="s">
        <v>221</v>
      </c>
      <c r="B858" s="7"/>
      <c r="C858" s="133"/>
      <c r="D858" s="111"/>
      <c r="E858" s="111"/>
      <c r="F858" s="416"/>
    </row>
    <row r="859" spans="1:6" hidden="1" x14ac:dyDescent="0.25">
      <c r="A859" s="220" t="s">
        <v>251</v>
      </c>
      <c r="B859" s="7"/>
      <c r="C859" s="133"/>
      <c r="D859" s="111"/>
      <c r="E859" s="111"/>
      <c r="F859" s="416"/>
    </row>
    <row r="860" spans="1:6" ht="45" hidden="1" x14ac:dyDescent="0.25">
      <c r="A860" s="17" t="s">
        <v>222</v>
      </c>
      <c r="B860" s="7"/>
      <c r="C860" s="133"/>
      <c r="D860" s="111"/>
      <c r="E860" s="111"/>
      <c r="F860" s="416"/>
    </row>
    <row r="861" spans="1:6" ht="30" hidden="1" x14ac:dyDescent="0.25">
      <c r="A861" s="17" t="s">
        <v>223</v>
      </c>
      <c r="B861" s="7"/>
      <c r="C861" s="133"/>
      <c r="D861" s="111"/>
      <c r="E861" s="111"/>
      <c r="F861" s="416"/>
    </row>
    <row r="862" spans="1:6" ht="30" hidden="1" x14ac:dyDescent="0.25">
      <c r="A862" s="17" t="s">
        <v>224</v>
      </c>
      <c r="B862" s="7"/>
      <c r="C862" s="133"/>
      <c r="D862" s="111"/>
      <c r="E862" s="111"/>
      <c r="F862" s="416"/>
    </row>
    <row r="863" spans="1:6" hidden="1" x14ac:dyDescent="0.25">
      <c r="A863" s="17" t="s">
        <v>225</v>
      </c>
      <c r="B863" s="7"/>
      <c r="C863" s="111"/>
      <c r="D863" s="111"/>
      <c r="E863" s="111"/>
      <c r="F863" s="416"/>
    </row>
    <row r="864" spans="1:6" hidden="1" x14ac:dyDescent="0.25">
      <c r="A864" s="17" t="s">
        <v>259</v>
      </c>
      <c r="B864" s="7"/>
      <c r="C864" s="111">
        <f>C865/3.8</f>
        <v>10165.263157894737</v>
      </c>
      <c r="D864" s="111"/>
      <c r="E864" s="111"/>
      <c r="F864" s="416"/>
    </row>
    <row r="865" spans="1:8" hidden="1" x14ac:dyDescent="0.25">
      <c r="A865" s="191" t="s">
        <v>270</v>
      </c>
      <c r="B865" s="7"/>
      <c r="C865" s="111">
        <v>38628</v>
      </c>
      <c r="D865" s="111"/>
      <c r="E865" s="111"/>
      <c r="F865" s="416"/>
      <c r="G865" s="303"/>
      <c r="H865" s="303"/>
    </row>
    <row r="866" spans="1:8" hidden="1" x14ac:dyDescent="0.25">
      <c r="A866" s="25" t="s">
        <v>139</v>
      </c>
      <c r="B866" s="7"/>
      <c r="C866" s="111">
        <f>C867/3.2/3.8</f>
        <v>19782.236842105263</v>
      </c>
      <c r="D866" s="111"/>
      <c r="E866" s="111"/>
      <c r="F866" s="416"/>
    </row>
    <row r="867" spans="1:8" hidden="1" x14ac:dyDescent="0.25">
      <c r="A867" s="191" t="s">
        <v>179</v>
      </c>
      <c r="B867" s="7"/>
      <c r="C867" s="111">
        <v>240552</v>
      </c>
      <c r="D867" s="111"/>
      <c r="E867" s="111"/>
      <c r="F867" s="416"/>
      <c r="G867" s="411"/>
      <c r="H867" s="411"/>
    </row>
    <row r="868" spans="1:8" ht="30" hidden="1" x14ac:dyDescent="0.25">
      <c r="A868" s="25" t="s">
        <v>140</v>
      </c>
      <c r="B868" s="7"/>
      <c r="C868" s="111"/>
      <c r="D868" s="111"/>
      <c r="E868" s="111"/>
      <c r="F868" s="416"/>
    </row>
    <row r="869" spans="1:8" hidden="1" x14ac:dyDescent="0.25">
      <c r="A869" s="192" t="s">
        <v>197</v>
      </c>
      <c r="B869" s="7"/>
      <c r="C869" s="111"/>
      <c r="D869" s="111"/>
      <c r="E869" s="111"/>
      <c r="F869" s="416"/>
    </row>
    <row r="870" spans="1:8" hidden="1" x14ac:dyDescent="0.25">
      <c r="A870" s="232" t="s">
        <v>256</v>
      </c>
      <c r="B870" s="7"/>
      <c r="C870" s="111"/>
      <c r="D870" s="111"/>
      <c r="E870" s="111"/>
      <c r="F870" s="416"/>
    </row>
    <row r="871" spans="1:8" hidden="1" x14ac:dyDescent="0.25">
      <c r="A871" s="18" t="s">
        <v>185</v>
      </c>
      <c r="B871" s="7"/>
      <c r="C871" s="103">
        <f>C843+ROUND(C866*3.2,0)+C868</f>
        <v>73468.263157894733</v>
      </c>
      <c r="D871" s="111"/>
      <c r="E871" s="111"/>
      <c r="F871" s="416"/>
    </row>
    <row r="872" spans="1:8" ht="15.75" hidden="1" thickBot="1" x14ac:dyDescent="0.3">
      <c r="A872" s="115" t="s">
        <v>11</v>
      </c>
      <c r="B872" s="119"/>
      <c r="C872" s="305"/>
      <c r="D872" s="305"/>
      <c r="E872" s="305"/>
      <c r="F872" s="433"/>
    </row>
    <row r="873" spans="1:8" ht="21.75" hidden="1" customHeight="1" x14ac:dyDescent="0.25">
      <c r="A873" s="412" t="s">
        <v>189</v>
      </c>
      <c r="B873" s="388"/>
      <c r="C873" s="111"/>
      <c r="D873" s="111"/>
      <c r="E873" s="111"/>
      <c r="F873" s="416"/>
    </row>
    <row r="874" spans="1:8" s="5" customFormat="1" hidden="1" x14ac:dyDescent="0.25">
      <c r="A874" s="16" t="s">
        <v>187</v>
      </c>
      <c r="B874" s="7"/>
      <c r="C874" s="111"/>
      <c r="D874" s="111"/>
      <c r="E874" s="111"/>
      <c r="F874" s="416"/>
      <c r="H874" s="4"/>
    </row>
    <row r="875" spans="1:8" s="5" customFormat="1" hidden="1" x14ac:dyDescent="0.25">
      <c r="A875" s="17" t="s">
        <v>141</v>
      </c>
      <c r="B875" s="7"/>
      <c r="C875" s="111">
        <f>C876+C877+C878+C879</f>
        <v>20000</v>
      </c>
      <c r="D875" s="111"/>
      <c r="E875" s="111"/>
      <c r="F875" s="416"/>
      <c r="H875" s="4"/>
    </row>
    <row r="876" spans="1:8" s="5" customFormat="1" hidden="1" x14ac:dyDescent="0.25">
      <c r="A876" s="17" t="s">
        <v>180</v>
      </c>
      <c r="B876" s="7"/>
      <c r="C876" s="111"/>
      <c r="D876" s="111"/>
      <c r="E876" s="111"/>
      <c r="F876" s="416"/>
      <c r="H876" s="4"/>
    </row>
    <row r="877" spans="1:8" s="5" customFormat="1" ht="30" hidden="1" x14ac:dyDescent="0.25">
      <c r="A877" s="17" t="s">
        <v>216</v>
      </c>
      <c r="B877" s="7"/>
      <c r="C877" s="111">
        <v>3000</v>
      </c>
      <c r="D877" s="111"/>
      <c r="E877" s="111"/>
      <c r="F877" s="416"/>
      <c r="H877" s="4"/>
    </row>
    <row r="878" spans="1:8" s="5" customFormat="1" ht="30" hidden="1" x14ac:dyDescent="0.25">
      <c r="A878" s="17" t="s">
        <v>217</v>
      </c>
      <c r="B878" s="7"/>
      <c r="C878" s="111"/>
      <c r="D878" s="111"/>
      <c r="E878" s="111"/>
      <c r="F878" s="416"/>
      <c r="H878" s="4"/>
    </row>
    <row r="879" spans="1:8" s="5" customFormat="1" hidden="1" x14ac:dyDescent="0.25">
      <c r="A879" s="17" t="s">
        <v>218</v>
      </c>
      <c r="B879" s="7"/>
      <c r="C879" s="111">
        <v>17000</v>
      </c>
      <c r="D879" s="111"/>
      <c r="E879" s="111"/>
      <c r="F879" s="416"/>
      <c r="H879" s="4"/>
    </row>
    <row r="880" spans="1:8" s="5" customFormat="1" hidden="1" x14ac:dyDescent="0.25">
      <c r="A880" s="25" t="s">
        <v>139</v>
      </c>
      <c r="B880" s="7"/>
      <c r="C880" s="111">
        <v>59000</v>
      </c>
      <c r="D880" s="111"/>
      <c r="E880" s="111"/>
      <c r="F880" s="416"/>
      <c r="H880" s="4"/>
    </row>
    <row r="881" spans="1:8" s="5" customFormat="1" hidden="1" x14ac:dyDescent="0.25">
      <c r="A881" s="191" t="s">
        <v>179</v>
      </c>
      <c r="B881" s="7"/>
      <c r="C881" s="111"/>
      <c r="D881" s="111"/>
      <c r="E881" s="111"/>
      <c r="F881" s="416"/>
      <c r="H881" s="4"/>
    </row>
    <row r="882" spans="1:8" s="5" customFormat="1" hidden="1" x14ac:dyDescent="0.25">
      <c r="A882" s="18" t="s">
        <v>158</v>
      </c>
      <c r="B882" s="7"/>
      <c r="C882" s="103">
        <f>C875+ROUND(C880*3.2,0)</f>
        <v>208800</v>
      </c>
      <c r="D882" s="111"/>
      <c r="E882" s="111"/>
      <c r="F882" s="416"/>
      <c r="G882" s="310"/>
      <c r="H882" s="4"/>
    </row>
    <row r="883" spans="1:8" s="5" customFormat="1" hidden="1" x14ac:dyDescent="0.25">
      <c r="A883" s="16" t="s">
        <v>186</v>
      </c>
      <c r="B883" s="7"/>
      <c r="C883" s="111"/>
      <c r="D883" s="111"/>
      <c r="E883" s="111"/>
      <c r="F883" s="416"/>
      <c r="G883" s="310"/>
      <c r="H883" s="4"/>
    </row>
    <row r="884" spans="1:8" s="5" customFormat="1" hidden="1" x14ac:dyDescent="0.25">
      <c r="A884" s="17" t="s">
        <v>141</v>
      </c>
      <c r="B884" s="7"/>
      <c r="C884" s="111">
        <f>C885+C886+C893+C901+C902+C903+C904+C905</f>
        <v>59974</v>
      </c>
      <c r="D884" s="111"/>
      <c r="E884" s="111"/>
      <c r="F884" s="416"/>
      <c r="G884" s="310"/>
      <c r="H884" s="4"/>
    </row>
    <row r="885" spans="1:8" s="5" customFormat="1" hidden="1" x14ac:dyDescent="0.25">
      <c r="A885" s="17" t="s">
        <v>180</v>
      </c>
      <c r="B885" s="7"/>
      <c r="C885" s="111"/>
      <c r="D885" s="111"/>
      <c r="E885" s="111"/>
      <c r="F885" s="416"/>
      <c r="G885" s="310"/>
      <c r="H885" s="4"/>
    </row>
    <row r="886" spans="1:8" s="5" customFormat="1" ht="30" hidden="1" x14ac:dyDescent="0.25">
      <c r="A886" s="17" t="s">
        <v>181</v>
      </c>
      <c r="B886" s="7"/>
      <c r="C886" s="133">
        <f>C887+C888+C889+C891</f>
        <v>1292</v>
      </c>
      <c r="D886" s="111"/>
      <c r="E886" s="111"/>
      <c r="F886" s="416"/>
      <c r="G886" s="310"/>
      <c r="H886" s="4"/>
    </row>
    <row r="887" spans="1:8" s="5" customFormat="1" ht="30" hidden="1" x14ac:dyDescent="0.25">
      <c r="A887" s="17" t="s">
        <v>182</v>
      </c>
      <c r="B887" s="7"/>
      <c r="C887" s="133"/>
      <c r="D887" s="111"/>
      <c r="E887" s="111"/>
      <c r="F887" s="416"/>
      <c r="G887" s="310"/>
      <c r="H887" s="4"/>
    </row>
    <row r="888" spans="1:8" s="5" customFormat="1" ht="30" hidden="1" x14ac:dyDescent="0.25">
      <c r="A888" s="17" t="s">
        <v>183</v>
      </c>
      <c r="B888" s="7"/>
      <c r="C888" s="133"/>
      <c r="D888" s="111"/>
      <c r="E888" s="111"/>
      <c r="F888" s="416"/>
      <c r="G888" s="310"/>
      <c r="H888" s="4"/>
    </row>
    <row r="889" spans="1:8" s="5" customFormat="1" ht="45" hidden="1" x14ac:dyDescent="0.25">
      <c r="A889" s="17" t="s">
        <v>250</v>
      </c>
      <c r="B889" s="7"/>
      <c r="C889" s="133">
        <v>671</v>
      </c>
      <c r="D889" s="111"/>
      <c r="E889" s="111"/>
      <c r="F889" s="416"/>
      <c r="G889" s="310"/>
      <c r="H889" s="4"/>
    </row>
    <row r="890" spans="1:8" s="5" customFormat="1" hidden="1" x14ac:dyDescent="0.25">
      <c r="A890" s="220" t="s">
        <v>251</v>
      </c>
      <c r="B890" s="7"/>
      <c r="C890" s="133">
        <v>78</v>
      </c>
      <c r="D890" s="111"/>
      <c r="E890" s="111"/>
      <c r="F890" s="416"/>
      <c r="G890" s="310"/>
      <c r="H890" s="4"/>
    </row>
    <row r="891" spans="1:8" s="5" customFormat="1" ht="30" hidden="1" x14ac:dyDescent="0.25">
      <c r="A891" s="17" t="s">
        <v>252</v>
      </c>
      <c r="B891" s="7"/>
      <c r="C891" s="133">
        <v>621</v>
      </c>
      <c r="D891" s="111"/>
      <c r="E891" s="111"/>
      <c r="F891" s="416"/>
      <c r="G891" s="310"/>
      <c r="H891" s="4"/>
    </row>
    <row r="892" spans="1:8" s="5" customFormat="1" hidden="1" x14ac:dyDescent="0.25">
      <c r="A892" s="220" t="s">
        <v>251</v>
      </c>
      <c r="B892" s="7"/>
      <c r="C892" s="133">
        <v>72</v>
      </c>
      <c r="D892" s="111"/>
      <c r="E892" s="111"/>
      <c r="F892" s="416"/>
      <c r="G892" s="310"/>
      <c r="H892" s="4"/>
    </row>
    <row r="893" spans="1:8" s="5" customFormat="1" ht="30" hidden="1" x14ac:dyDescent="0.25">
      <c r="A893" s="17" t="s">
        <v>219</v>
      </c>
      <c r="B893" s="7"/>
      <c r="C893" s="133">
        <f>C894+C895+C897+C899</f>
        <v>58682</v>
      </c>
      <c r="D893" s="111"/>
      <c r="E893" s="111"/>
      <c r="F893" s="416"/>
      <c r="G893" s="310"/>
      <c r="H893" s="4"/>
    </row>
    <row r="894" spans="1:8" s="5" customFormat="1" ht="30" hidden="1" x14ac:dyDescent="0.25">
      <c r="A894" s="17" t="s">
        <v>220</v>
      </c>
      <c r="B894" s="7"/>
      <c r="C894" s="133"/>
      <c r="D894" s="111"/>
      <c r="E894" s="111"/>
      <c r="F894" s="416"/>
      <c r="G894" s="310"/>
      <c r="H894" s="4"/>
    </row>
    <row r="895" spans="1:8" s="5" customFormat="1" ht="60" hidden="1" x14ac:dyDescent="0.25">
      <c r="A895" s="17" t="s">
        <v>253</v>
      </c>
      <c r="B895" s="7"/>
      <c r="C895" s="133">
        <f>66714-11127</f>
        <v>55587</v>
      </c>
      <c r="D895" s="111"/>
      <c r="E895" s="111"/>
      <c r="F895" s="416"/>
      <c r="G895" s="310"/>
      <c r="H895" s="4"/>
    </row>
    <row r="896" spans="1:8" s="5" customFormat="1" hidden="1" x14ac:dyDescent="0.25">
      <c r="A896" s="220" t="s">
        <v>251</v>
      </c>
      <c r="B896" s="7"/>
      <c r="C896" s="133">
        <v>14621</v>
      </c>
      <c r="D896" s="111"/>
      <c r="E896" s="111"/>
      <c r="F896" s="416"/>
      <c r="G896" s="310"/>
      <c r="H896" s="4"/>
    </row>
    <row r="897" spans="1:8" s="5" customFormat="1" ht="45" hidden="1" x14ac:dyDescent="0.25">
      <c r="A897" s="17" t="s">
        <v>254</v>
      </c>
      <c r="B897" s="7"/>
      <c r="C897" s="133">
        <v>3095</v>
      </c>
      <c r="D897" s="111"/>
      <c r="E897" s="111"/>
      <c r="F897" s="416"/>
      <c r="G897" s="310"/>
      <c r="H897" s="4"/>
    </row>
    <row r="898" spans="1:8" s="5" customFormat="1" hidden="1" x14ac:dyDescent="0.25">
      <c r="A898" s="220" t="s">
        <v>251</v>
      </c>
      <c r="B898" s="7"/>
      <c r="C898" s="133">
        <v>2651</v>
      </c>
      <c r="D898" s="111"/>
      <c r="E898" s="111"/>
      <c r="F898" s="416"/>
      <c r="G898" s="310"/>
      <c r="H898" s="4"/>
    </row>
    <row r="899" spans="1:8" s="5" customFormat="1" ht="30" hidden="1" x14ac:dyDescent="0.25">
      <c r="A899" s="17" t="s">
        <v>221</v>
      </c>
      <c r="B899" s="7"/>
      <c r="C899" s="133"/>
      <c r="D899" s="111"/>
      <c r="E899" s="111"/>
      <c r="F899" s="416"/>
      <c r="G899" s="310"/>
      <c r="H899" s="4"/>
    </row>
    <row r="900" spans="1:8" s="5" customFormat="1" hidden="1" x14ac:dyDescent="0.25">
      <c r="A900" s="220" t="s">
        <v>251</v>
      </c>
      <c r="B900" s="7"/>
      <c r="C900" s="133"/>
      <c r="D900" s="111"/>
      <c r="E900" s="111"/>
      <c r="F900" s="416"/>
      <c r="G900" s="310"/>
      <c r="H900" s="4"/>
    </row>
    <row r="901" spans="1:8" s="5" customFormat="1" ht="36" hidden="1" customHeight="1" x14ac:dyDescent="0.25">
      <c r="A901" s="17" t="s">
        <v>222</v>
      </c>
      <c r="B901" s="7"/>
      <c r="C901" s="133"/>
      <c r="D901" s="111"/>
      <c r="E901" s="111"/>
      <c r="F901" s="416"/>
      <c r="G901" s="310"/>
      <c r="H901" s="4"/>
    </row>
    <row r="902" spans="1:8" s="5" customFormat="1" ht="30" hidden="1" x14ac:dyDescent="0.25">
      <c r="A902" s="17" t="s">
        <v>223</v>
      </c>
      <c r="B902" s="7"/>
      <c r="C902" s="133"/>
      <c r="D902" s="111"/>
      <c r="E902" s="111"/>
      <c r="F902" s="416"/>
      <c r="G902" s="310"/>
      <c r="H902" s="4"/>
    </row>
    <row r="903" spans="1:8" s="5" customFormat="1" ht="30" hidden="1" x14ac:dyDescent="0.25">
      <c r="A903" s="17" t="s">
        <v>224</v>
      </c>
      <c r="B903" s="7"/>
      <c r="C903" s="133"/>
      <c r="D903" s="111"/>
      <c r="E903" s="111"/>
      <c r="F903" s="416"/>
      <c r="G903" s="310"/>
      <c r="H903" s="4"/>
    </row>
    <row r="904" spans="1:8" s="5" customFormat="1" hidden="1" x14ac:dyDescent="0.25">
      <c r="A904" s="17" t="s">
        <v>225</v>
      </c>
      <c r="B904" s="7"/>
      <c r="C904" s="111"/>
      <c r="D904" s="111"/>
      <c r="E904" s="111"/>
      <c r="F904" s="416"/>
      <c r="G904" s="310"/>
      <c r="H904" s="4"/>
    </row>
    <row r="905" spans="1:8" s="5" customFormat="1" hidden="1" x14ac:dyDescent="0.25">
      <c r="A905" s="17" t="s">
        <v>259</v>
      </c>
      <c r="B905" s="7"/>
      <c r="C905" s="111"/>
      <c r="D905" s="111"/>
      <c r="E905" s="111"/>
      <c r="F905" s="416"/>
      <c r="G905" s="310"/>
      <c r="H905" s="4"/>
    </row>
    <row r="906" spans="1:8" s="5" customFormat="1" hidden="1" x14ac:dyDescent="0.25">
      <c r="A906" s="191" t="s">
        <v>270</v>
      </c>
      <c r="B906" s="7"/>
      <c r="C906" s="111"/>
      <c r="D906" s="111"/>
      <c r="E906" s="111"/>
      <c r="F906" s="416"/>
      <c r="G906" s="310"/>
      <c r="H906" s="4"/>
    </row>
    <row r="907" spans="1:8" s="5" customFormat="1" hidden="1" x14ac:dyDescent="0.25">
      <c r="A907" s="25" t="s">
        <v>139</v>
      </c>
      <c r="B907" s="7"/>
      <c r="C907" s="111"/>
      <c r="D907" s="111"/>
      <c r="E907" s="111"/>
      <c r="F907" s="416"/>
      <c r="G907" s="310"/>
      <c r="H907" s="4"/>
    </row>
    <row r="908" spans="1:8" s="5" customFormat="1" hidden="1" x14ac:dyDescent="0.25">
      <c r="A908" s="191" t="s">
        <v>179</v>
      </c>
      <c r="B908" s="7"/>
      <c r="C908" s="111"/>
      <c r="D908" s="111"/>
      <c r="E908" s="111"/>
      <c r="F908" s="416"/>
      <c r="G908" s="310"/>
      <c r="H908" s="4"/>
    </row>
    <row r="909" spans="1:8" s="5" customFormat="1" ht="30" hidden="1" x14ac:dyDescent="0.25">
      <c r="A909" s="25" t="s">
        <v>140</v>
      </c>
      <c r="B909" s="7"/>
      <c r="C909" s="111">
        <v>13860</v>
      </c>
      <c r="D909" s="111"/>
      <c r="E909" s="111"/>
      <c r="F909" s="416"/>
      <c r="G909" s="310"/>
      <c r="H909" s="4"/>
    </row>
    <row r="910" spans="1:8" s="5" customFormat="1" hidden="1" x14ac:dyDescent="0.25">
      <c r="A910" s="192" t="s">
        <v>197</v>
      </c>
      <c r="B910" s="7"/>
      <c r="C910" s="111"/>
      <c r="D910" s="111"/>
      <c r="E910" s="111"/>
      <c r="F910" s="416"/>
      <c r="G910" s="310"/>
      <c r="H910" s="4"/>
    </row>
    <row r="911" spans="1:8" s="5" customFormat="1" hidden="1" x14ac:dyDescent="0.25">
      <c r="A911" s="232" t="s">
        <v>256</v>
      </c>
      <c r="B911" s="7"/>
      <c r="C911" s="111"/>
      <c r="D911" s="111"/>
      <c r="E911" s="111"/>
      <c r="F911" s="416"/>
      <c r="G911" s="310"/>
      <c r="H911" s="4"/>
    </row>
    <row r="912" spans="1:8" s="5" customFormat="1" hidden="1" x14ac:dyDescent="0.25">
      <c r="A912" s="18" t="s">
        <v>185</v>
      </c>
      <c r="B912" s="7"/>
      <c r="C912" s="103">
        <f>C884+ROUND(C907*3.2,0)+C909</f>
        <v>73834</v>
      </c>
      <c r="D912" s="111"/>
      <c r="E912" s="111"/>
      <c r="F912" s="416"/>
      <c r="G912" s="310"/>
      <c r="H912" s="4"/>
    </row>
    <row r="913" spans="1:8" s="5" customFormat="1" ht="16.5" hidden="1" customHeight="1" x14ac:dyDescent="0.25">
      <c r="A913" s="193" t="s">
        <v>184</v>
      </c>
      <c r="B913" s="102"/>
      <c r="C913" s="103">
        <f>C882+C912</f>
        <v>282634</v>
      </c>
      <c r="D913" s="111"/>
      <c r="E913" s="111"/>
      <c r="F913" s="416"/>
      <c r="G913" s="310"/>
      <c r="H913" s="4"/>
    </row>
    <row r="914" spans="1:8" s="5" customFormat="1" hidden="1" x14ac:dyDescent="0.25">
      <c r="A914" s="173" t="s">
        <v>142</v>
      </c>
      <c r="B914" s="200"/>
      <c r="C914" s="103"/>
      <c r="D914" s="111"/>
      <c r="E914" s="111"/>
      <c r="F914" s="416"/>
    </row>
    <row r="915" spans="1:8" s="5" customFormat="1" hidden="1" x14ac:dyDescent="0.25">
      <c r="A915" s="11" t="s">
        <v>61</v>
      </c>
      <c r="B915" s="200"/>
      <c r="C915" s="111">
        <v>2000</v>
      </c>
      <c r="D915" s="111"/>
      <c r="E915" s="111"/>
      <c r="F915" s="416"/>
    </row>
    <row r="916" spans="1:8" s="5" customFormat="1" hidden="1" x14ac:dyDescent="0.25">
      <c r="A916" s="97" t="s">
        <v>8</v>
      </c>
      <c r="B916" s="141"/>
      <c r="C916" s="141"/>
      <c r="D916" s="111"/>
      <c r="E916" s="111"/>
      <c r="F916" s="416"/>
    </row>
    <row r="917" spans="1:8" s="5" customFormat="1" hidden="1" x14ac:dyDescent="0.25">
      <c r="A917" s="21" t="s">
        <v>97</v>
      </c>
      <c r="B917" s="141"/>
      <c r="C917" s="141"/>
      <c r="D917" s="111"/>
      <c r="E917" s="111"/>
      <c r="F917" s="416"/>
    </row>
    <row r="918" spans="1:8" s="5" customFormat="1" hidden="1" x14ac:dyDescent="0.25">
      <c r="A918" s="155" t="s">
        <v>165</v>
      </c>
      <c r="B918" s="9">
        <v>240</v>
      </c>
      <c r="C918" s="111">
        <v>950</v>
      </c>
      <c r="D918" s="13">
        <v>8</v>
      </c>
      <c r="E918" s="111">
        <f>ROUND(F918/B918,0)</f>
        <v>32</v>
      </c>
      <c r="F918" s="416">
        <f>ROUND(C918*D918,0)</f>
        <v>7600</v>
      </c>
    </row>
    <row r="919" spans="1:8" s="5" customFormat="1" hidden="1" x14ac:dyDescent="0.25">
      <c r="A919" s="155" t="s">
        <v>13</v>
      </c>
      <c r="B919" s="9">
        <v>240</v>
      </c>
      <c r="C919" s="111">
        <v>40</v>
      </c>
      <c r="D919" s="13">
        <v>3</v>
      </c>
      <c r="E919" s="111">
        <f>ROUND(F919/B919,0)</f>
        <v>1</v>
      </c>
      <c r="F919" s="416">
        <f>ROUND(C919*D919,0)</f>
        <v>120</v>
      </c>
    </row>
    <row r="920" spans="1:8" s="5" customFormat="1" ht="18.75" hidden="1" customHeight="1" x14ac:dyDescent="0.25">
      <c r="A920" s="91" t="s">
        <v>166</v>
      </c>
      <c r="B920" s="9"/>
      <c r="C920" s="121">
        <f>C918+C919</f>
        <v>990</v>
      </c>
      <c r="D920" s="304">
        <f>F920/C920</f>
        <v>7.7979797979797976</v>
      </c>
      <c r="E920" s="121">
        <f>E918+E919</f>
        <v>33</v>
      </c>
      <c r="F920" s="425">
        <f>F918+F919</f>
        <v>7720</v>
      </c>
    </row>
    <row r="921" spans="1:8" s="5" customFormat="1" ht="18.75" hidden="1" customHeight="1" x14ac:dyDescent="0.25">
      <c r="A921" s="161" t="s">
        <v>136</v>
      </c>
      <c r="B921" s="9"/>
      <c r="C921" s="103">
        <f>C920</f>
        <v>990</v>
      </c>
      <c r="D921" s="8">
        <f>D920</f>
        <v>7.7979797979797976</v>
      </c>
      <c r="E921" s="103">
        <f>E920</f>
        <v>33</v>
      </c>
      <c r="F921" s="417">
        <f>F920</f>
        <v>7720</v>
      </c>
    </row>
    <row r="922" spans="1:8" ht="15.75" hidden="1" thickBot="1" x14ac:dyDescent="0.3">
      <c r="A922" s="115" t="s">
        <v>11</v>
      </c>
      <c r="B922" s="115"/>
      <c r="C922" s="413"/>
      <c r="D922" s="413"/>
      <c r="E922" s="413"/>
      <c r="F922" s="434"/>
      <c r="H922" s="5"/>
    </row>
    <row r="923" spans="1:8" hidden="1" x14ac:dyDescent="0.25">
      <c r="A923" s="308"/>
      <c r="B923" s="9"/>
      <c r="C923" s="144"/>
      <c r="D923" s="144"/>
      <c r="E923" s="144"/>
      <c r="F923" s="422"/>
      <c r="H923" s="5"/>
    </row>
    <row r="924" spans="1:8" ht="30" customHeight="1" x14ac:dyDescent="0.25">
      <c r="A924" s="32" t="s">
        <v>190</v>
      </c>
      <c r="B924" s="9"/>
      <c r="C924" s="111"/>
      <c r="D924" s="111"/>
      <c r="E924" s="111"/>
      <c r="F924" s="416"/>
    </row>
    <row r="925" spans="1:8" x14ac:dyDescent="0.25">
      <c r="A925" s="16" t="s">
        <v>187</v>
      </c>
      <c r="B925" s="7"/>
      <c r="C925" s="111"/>
      <c r="D925" s="111"/>
      <c r="E925" s="111"/>
      <c r="F925" s="416"/>
    </row>
    <row r="926" spans="1:8" x14ac:dyDescent="0.25">
      <c r="A926" s="17" t="s">
        <v>141</v>
      </c>
      <c r="B926" s="7"/>
      <c r="C926" s="111">
        <f>C927+C928+C929+C930</f>
        <v>12975</v>
      </c>
      <c r="D926" s="111"/>
      <c r="E926" s="111"/>
      <c r="F926" s="416"/>
    </row>
    <row r="927" spans="1:8" x14ac:dyDescent="0.25">
      <c r="A927" s="17" t="s">
        <v>180</v>
      </c>
      <c r="B927" s="7"/>
      <c r="C927" s="111">
        <v>5955</v>
      </c>
      <c r="D927" s="111"/>
      <c r="E927" s="111"/>
      <c r="F927" s="416"/>
    </row>
    <row r="928" spans="1:8" ht="30" x14ac:dyDescent="0.25">
      <c r="A928" s="17" t="s">
        <v>216</v>
      </c>
      <c r="B928" s="7"/>
      <c r="C928" s="111"/>
      <c r="D928" s="111"/>
      <c r="E928" s="111"/>
      <c r="F928" s="416"/>
    </row>
    <row r="929" spans="1:7" ht="30" x14ac:dyDescent="0.25">
      <c r="A929" s="17" t="s">
        <v>217</v>
      </c>
      <c r="B929" s="7"/>
      <c r="C929" s="111"/>
      <c r="D929" s="111"/>
      <c r="E929" s="111"/>
      <c r="F929" s="416"/>
    </row>
    <row r="930" spans="1:7" x14ac:dyDescent="0.25">
      <c r="A930" s="17" t="s">
        <v>218</v>
      </c>
      <c r="B930" s="7"/>
      <c r="C930" s="111">
        <v>7020</v>
      </c>
      <c r="D930" s="111"/>
      <c r="E930" s="111"/>
      <c r="F930" s="416"/>
    </row>
    <row r="931" spans="1:7" x14ac:dyDescent="0.25">
      <c r="A931" s="25" t="s">
        <v>139</v>
      </c>
      <c r="B931" s="7"/>
      <c r="C931" s="111">
        <v>76125</v>
      </c>
      <c r="D931" s="111"/>
      <c r="E931" s="111"/>
      <c r="F931" s="416"/>
    </row>
    <row r="932" spans="1:7" x14ac:dyDescent="0.25">
      <c r="A932" s="191" t="s">
        <v>179</v>
      </c>
      <c r="B932" s="7"/>
      <c r="C932" s="111"/>
      <c r="D932" s="111"/>
      <c r="E932" s="111"/>
      <c r="F932" s="416"/>
    </row>
    <row r="933" spans="1:7" x14ac:dyDescent="0.25">
      <c r="A933" s="18" t="s">
        <v>158</v>
      </c>
      <c r="B933" s="7"/>
      <c r="C933" s="103">
        <f>C926+ROUND(C931*3.2,0)</f>
        <v>256575</v>
      </c>
      <c r="D933" s="111"/>
      <c r="E933" s="111"/>
      <c r="F933" s="416"/>
      <c r="G933" s="303"/>
    </row>
    <row r="934" spans="1:7" x14ac:dyDescent="0.25">
      <c r="A934" s="16" t="s">
        <v>186</v>
      </c>
      <c r="B934" s="7"/>
      <c r="C934" s="111"/>
      <c r="D934" s="111"/>
      <c r="E934" s="111"/>
      <c r="F934" s="416"/>
      <c r="G934" s="303"/>
    </row>
    <row r="935" spans="1:7" x14ac:dyDescent="0.25">
      <c r="A935" s="17" t="s">
        <v>141</v>
      </c>
      <c r="B935" s="7"/>
      <c r="C935" s="111">
        <f>C936+C937+C944+C952+C953+C954+C955+C956</f>
        <v>59823</v>
      </c>
      <c r="D935" s="111"/>
      <c r="E935" s="111"/>
      <c r="F935" s="416"/>
      <c r="G935" s="303"/>
    </row>
    <row r="936" spans="1:7" x14ac:dyDescent="0.25">
      <c r="A936" s="17" t="s">
        <v>180</v>
      </c>
      <c r="B936" s="7"/>
      <c r="C936" s="111"/>
      <c r="D936" s="111"/>
      <c r="E936" s="111"/>
      <c r="F936" s="416"/>
      <c r="G936" s="303"/>
    </row>
    <row r="937" spans="1:7" ht="30" x14ac:dyDescent="0.25">
      <c r="A937" s="17" t="s">
        <v>181</v>
      </c>
      <c r="B937" s="7"/>
      <c r="C937" s="133">
        <f>C938+C939+C940+C942</f>
        <v>1433</v>
      </c>
      <c r="D937" s="111"/>
      <c r="E937" s="111"/>
      <c r="F937" s="416"/>
      <c r="G937" s="303"/>
    </row>
    <row r="938" spans="1:7" ht="30" x14ac:dyDescent="0.25">
      <c r="A938" s="17" t="s">
        <v>182</v>
      </c>
      <c r="B938" s="7"/>
      <c r="C938" s="133"/>
      <c r="D938" s="111"/>
      <c r="E938" s="111"/>
      <c r="F938" s="416"/>
      <c r="G938" s="303"/>
    </row>
    <row r="939" spans="1:7" ht="30" x14ac:dyDescent="0.25">
      <c r="A939" s="17" t="s">
        <v>183</v>
      </c>
      <c r="B939" s="7"/>
      <c r="C939" s="133"/>
      <c r="D939" s="111"/>
      <c r="E939" s="111"/>
      <c r="F939" s="416"/>
      <c r="G939" s="303"/>
    </row>
    <row r="940" spans="1:7" ht="45" x14ac:dyDescent="0.25">
      <c r="A940" s="17" t="s">
        <v>250</v>
      </c>
      <c r="B940" s="7"/>
      <c r="C940" s="133">
        <v>698</v>
      </c>
      <c r="D940" s="111"/>
      <c r="E940" s="111"/>
      <c r="F940" s="416"/>
      <c r="G940" s="303"/>
    </row>
    <row r="941" spans="1:7" x14ac:dyDescent="0.25">
      <c r="A941" s="220" t="s">
        <v>251</v>
      </c>
      <c r="B941" s="7"/>
      <c r="C941" s="133">
        <v>81</v>
      </c>
      <c r="D941" s="111"/>
      <c r="E941" s="111"/>
      <c r="F941" s="416"/>
      <c r="G941" s="303"/>
    </row>
    <row r="942" spans="1:7" ht="30" x14ac:dyDescent="0.25">
      <c r="A942" s="17" t="s">
        <v>252</v>
      </c>
      <c r="B942" s="7"/>
      <c r="C942" s="133">
        <v>735</v>
      </c>
      <c r="D942" s="111"/>
      <c r="E942" s="111"/>
      <c r="F942" s="416"/>
      <c r="G942" s="303"/>
    </row>
    <row r="943" spans="1:7" x14ac:dyDescent="0.25">
      <c r="A943" s="220" t="s">
        <v>251</v>
      </c>
      <c r="B943" s="7"/>
      <c r="C943" s="133">
        <v>85</v>
      </c>
      <c r="D943" s="111"/>
      <c r="E943" s="111"/>
      <c r="F943" s="416"/>
      <c r="G943" s="303"/>
    </row>
    <row r="944" spans="1:7" ht="30" x14ac:dyDescent="0.25">
      <c r="A944" s="17" t="s">
        <v>219</v>
      </c>
      <c r="B944" s="7"/>
      <c r="C944" s="133">
        <f>C945+C946+C948+C950</f>
        <v>58390</v>
      </c>
      <c r="D944" s="111"/>
      <c r="E944" s="111"/>
      <c r="F944" s="416"/>
      <c r="G944" s="303"/>
    </row>
    <row r="945" spans="1:7" ht="30" x14ac:dyDescent="0.25">
      <c r="A945" s="17" t="s">
        <v>220</v>
      </c>
      <c r="B945" s="7"/>
      <c r="C945" s="133"/>
      <c r="D945" s="111"/>
      <c r="E945" s="111"/>
      <c r="F945" s="416"/>
      <c r="G945" s="303"/>
    </row>
    <row r="946" spans="1:7" ht="60" x14ac:dyDescent="0.25">
      <c r="A946" s="17" t="s">
        <v>253</v>
      </c>
      <c r="B946" s="7"/>
      <c r="C946" s="133">
        <v>56230</v>
      </c>
      <c r="D946" s="111"/>
      <c r="E946" s="111"/>
      <c r="F946" s="416"/>
      <c r="G946" s="303"/>
    </row>
    <row r="947" spans="1:7" x14ac:dyDescent="0.25">
      <c r="A947" s="220" t="s">
        <v>251</v>
      </c>
      <c r="B947" s="7"/>
      <c r="C947" s="133">
        <v>15600</v>
      </c>
      <c r="D947" s="111"/>
      <c r="E947" s="111"/>
      <c r="F947" s="416"/>
      <c r="G947" s="303"/>
    </row>
    <row r="948" spans="1:7" ht="30" customHeight="1" x14ac:dyDescent="0.25">
      <c r="A948" s="17" t="s">
        <v>254</v>
      </c>
      <c r="B948" s="7"/>
      <c r="C948" s="133">
        <v>2160</v>
      </c>
      <c r="D948" s="111"/>
      <c r="E948" s="111"/>
      <c r="F948" s="416"/>
      <c r="G948" s="303"/>
    </row>
    <row r="949" spans="1:7" x14ac:dyDescent="0.25">
      <c r="A949" s="220" t="s">
        <v>251</v>
      </c>
      <c r="B949" s="7"/>
      <c r="C949" s="133">
        <v>1530</v>
      </c>
      <c r="D949" s="111"/>
      <c r="E949" s="111"/>
      <c r="F949" s="416"/>
      <c r="G949" s="303"/>
    </row>
    <row r="950" spans="1:7" ht="30" x14ac:dyDescent="0.25">
      <c r="A950" s="17" t="s">
        <v>221</v>
      </c>
      <c r="B950" s="7"/>
      <c r="C950" s="133"/>
      <c r="D950" s="111"/>
      <c r="E950" s="111"/>
      <c r="F950" s="416"/>
      <c r="G950" s="303"/>
    </row>
    <row r="951" spans="1:7" x14ac:dyDescent="0.25">
      <c r="A951" s="220" t="s">
        <v>251</v>
      </c>
      <c r="B951" s="7"/>
      <c r="C951" s="133"/>
      <c r="D951" s="111"/>
      <c r="E951" s="111"/>
      <c r="F951" s="416"/>
      <c r="G951" s="303"/>
    </row>
    <row r="952" spans="1:7" ht="45" x14ac:dyDescent="0.25">
      <c r="A952" s="17" t="s">
        <v>222</v>
      </c>
      <c r="B952" s="7"/>
      <c r="C952" s="133"/>
      <c r="D952" s="111"/>
      <c r="E952" s="111"/>
      <c r="F952" s="416"/>
      <c r="G952" s="303"/>
    </row>
    <row r="953" spans="1:7" ht="30" x14ac:dyDescent="0.25">
      <c r="A953" s="17" t="s">
        <v>223</v>
      </c>
      <c r="B953" s="7"/>
      <c r="C953" s="133"/>
      <c r="D953" s="111"/>
      <c r="E953" s="111"/>
      <c r="F953" s="416"/>
      <c r="G953" s="303"/>
    </row>
    <row r="954" spans="1:7" ht="30" x14ac:dyDescent="0.25">
      <c r="A954" s="17" t="s">
        <v>224</v>
      </c>
      <c r="B954" s="7"/>
      <c r="C954" s="133"/>
      <c r="D954" s="111"/>
      <c r="E954" s="111"/>
      <c r="F954" s="416"/>
      <c r="G954" s="303"/>
    </row>
    <row r="955" spans="1:7" x14ac:dyDescent="0.25">
      <c r="A955" s="17" t="s">
        <v>225</v>
      </c>
      <c r="B955" s="7"/>
      <c r="C955" s="111"/>
      <c r="D955" s="111"/>
      <c r="E955" s="111"/>
      <c r="F955" s="416"/>
      <c r="G955" s="303"/>
    </row>
    <row r="956" spans="1:7" x14ac:dyDescent="0.25">
      <c r="A956" s="17" t="s">
        <v>259</v>
      </c>
      <c r="B956" s="7"/>
      <c r="C956" s="111"/>
      <c r="D956" s="111"/>
      <c r="E956" s="111"/>
      <c r="F956" s="416"/>
      <c r="G956" s="303"/>
    </row>
    <row r="957" spans="1:7" x14ac:dyDescent="0.25">
      <c r="A957" s="191" t="s">
        <v>270</v>
      </c>
      <c r="B957" s="7"/>
      <c r="C957" s="111"/>
      <c r="D957" s="111"/>
      <c r="E957" s="111"/>
      <c r="F957" s="416"/>
      <c r="G957" s="303"/>
    </row>
    <row r="958" spans="1:7" x14ac:dyDescent="0.25">
      <c r="A958" s="25" t="s">
        <v>139</v>
      </c>
      <c r="B958" s="7"/>
      <c r="C958" s="111"/>
      <c r="D958" s="111"/>
      <c r="E958" s="111"/>
      <c r="F958" s="416"/>
      <c r="G958" s="303"/>
    </row>
    <row r="959" spans="1:7" x14ac:dyDescent="0.25">
      <c r="A959" s="191" t="s">
        <v>179</v>
      </c>
      <c r="B959" s="7"/>
      <c r="C959" s="111"/>
      <c r="D959" s="111"/>
      <c r="E959" s="111"/>
      <c r="F959" s="416"/>
      <c r="G959" s="303"/>
    </row>
    <row r="960" spans="1:7" ht="30" x14ac:dyDescent="0.25">
      <c r="A960" s="25" t="s">
        <v>140</v>
      </c>
      <c r="B960" s="7"/>
      <c r="C960" s="111">
        <v>22873</v>
      </c>
      <c r="D960" s="111"/>
      <c r="E960" s="111"/>
      <c r="F960" s="416"/>
      <c r="G960" s="303"/>
    </row>
    <row r="961" spans="1:8" x14ac:dyDescent="0.25">
      <c r="A961" s="192" t="s">
        <v>197</v>
      </c>
      <c r="B961" s="7"/>
      <c r="C961" s="111"/>
      <c r="D961" s="111"/>
      <c r="E961" s="111"/>
      <c r="F961" s="416"/>
      <c r="G961" s="303"/>
    </row>
    <row r="962" spans="1:8" x14ac:dyDescent="0.25">
      <c r="A962" s="232" t="s">
        <v>256</v>
      </c>
      <c r="B962" s="7"/>
      <c r="C962" s="111"/>
      <c r="D962" s="111"/>
      <c r="E962" s="111"/>
      <c r="F962" s="416"/>
      <c r="G962" s="303"/>
    </row>
    <row r="963" spans="1:8" x14ac:dyDescent="0.25">
      <c r="A963" s="18" t="s">
        <v>185</v>
      </c>
      <c r="B963" s="7"/>
      <c r="C963" s="103">
        <f>C935+ROUND(C958*3.2,0)+C960</f>
        <v>82696</v>
      </c>
      <c r="D963" s="111"/>
      <c r="E963" s="111"/>
      <c r="F963" s="416"/>
      <c r="G963" s="303"/>
    </row>
    <row r="964" spans="1:8" ht="15" customHeight="1" x14ac:dyDescent="0.25">
      <c r="A964" s="193" t="s">
        <v>184</v>
      </c>
      <c r="B964" s="102"/>
      <c r="C964" s="103">
        <f>C933+C963</f>
        <v>339271</v>
      </c>
      <c r="D964" s="111"/>
      <c r="E964" s="111"/>
      <c r="F964" s="416"/>
      <c r="G964" s="303"/>
    </row>
    <row r="965" spans="1:8" x14ac:dyDescent="0.25">
      <c r="A965" s="97" t="s">
        <v>8</v>
      </c>
      <c r="B965" s="141"/>
      <c r="C965" s="141"/>
      <c r="D965" s="111"/>
      <c r="E965" s="111"/>
      <c r="F965" s="416"/>
    </row>
    <row r="966" spans="1:8" x14ac:dyDescent="0.25">
      <c r="A966" s="21" t="s">
        <v>97</v>
      </c>
      <c r="B966" s="141"/>
      <c r="C966" s="141"/>
      <c r="D966" s="111"/>
      <c r="E966" s="111"/>
      <c r="F966" s="416"/>
    </row>
    <row r="967" spans="1:8" s="5" customFormat="1" x14ac:dyDescent="0.25">
      <c r="A967" s="155" t="s">
        <v>165</v>
      </c>
      <c r="B967" s="9">
        <v>240</v>
      </c>
      <c r="C967" s="111">
        <v>1800</v>
      </c>
      <c r="D967" s="13">
        <v>8</v>
      </c>
      <c r="E967" s="111">
        <f>ROUND(F967/B967,0)</f>
        <v>60</v>
      </c>
      <c r="F967" s="416">
        <f>ROUND(C967*D967,0)</f>
        <v>14400</v>
      </c>
      <c r="H967" s="4"/>
    </row>
    <row r="968" spans="1:8" s="5" customFormat="1" ht="18" customHeight="1" x14ac:dyDescent="0.25">
      <c r="A968" s="91" t="s">
        <v>166</v>
      </c>
      <c r="B968" s="9"/>
      <c r="C968" s="121">
        <f t="shared" ref="C968:F969" si="11">C967</f>
        <v>1800</v>
      </c>
      <c r="D968" s="304">
        <f t="shared" si="11"/>
        <v>8</v>
      </c>
      <c r="E968" s="121">
        <f t="shared" si="11"/>
        <v>60</v>
      </c>
      <c r="F968" s="425">
        <f t="shared" si="11"/>
        <v>14400</v>
      </c>
      <c r="H968" s="4"/>
    </row>
    <row r="969" spans="1:8" s="5" customFormat="1" ht="18" customHeight="1" x14ac:dyDescent="0.25">
      <c r="A969" s="161" t="s">
        <v>136</v>
      </c>
      <c r="B969" s="9"/>
      <c r="C969" s="150">
        <f t="shared" si="11"/>
        <v>1800</v>
      </c>
      <c r="D969" s="8">
        <f t="shared" si="11"/>
        <v>8</v>
      </c>
      <c r="E969" s="150">
        <f t="shared" si="11"/>
        <v>60</v>
      </c>
      <c r="F969" s="429">
        <f t="shared" si="11"/>
        <v>14400</v>
      </c>
    </row>
    <row r="970" spans="1:8" ht="15.75" thickBot="1" x14ac:dyDescent="0.3">
      <c r="A970" s="115" t="s">
        <v>11</v>
      </c>
      <c r="B970" s="115"/>
      <c r="C970" s="305"/>
      <c r="D970" s="305"/>
      <c r="E970" s="305"/>
      <c r="F970" s="433"/>
      <c r="H970" s="5"/>
    </row>
    <row r="971" spans="1:8" hidden="1" x14ac:dyDescent="0.25">
      <c r="A971" s="131"/>
      <c r="B971" s="306"/>
      <c r="C971" s="144"/>
      <c r="D971" s="144"/>
      <c r="E971" s="144"/>
      <c r="F971" s="422"/>
      <c r="H971" s="5"/>
    </row>
    <row r="972" spans="1:8" hidden="1" x14ac:dyDescent="0.25">
      <c r="A972" s="250" t="s">
        <v>191</v>
      </c>
      <c r="B972" s="9"/>
      <c r="C972" s="111"/>
      <c r="D972" s="111"/>
      <c r="E972" s="111"/>
      <c r="F972" s="416"/>
    </row>
    <row r="973" spans="1:8" hidden="1" x14ac:dyDescent="0.25">
      <c r="A973" s="16" t="s">
        <v>187</v>
      </c>
      <c r="B973" s="7"/>
      <c r="C973" s="111"/>
      <c r="D973" s="111"/>
      <c r="E973" s="111"/>
      <c r="F973" s="416"/>
    </row>
    <row r="974" spans="1:8" hidden="1" x14ac:dyDescent="0.25">
      <c r="A974" s="17" t="s">
        <v>141</v>
      </c>
      <c r="B974" s="7"/>
      <c r="C974" s="111">
        <f>C975+C976+C977+C978</f>
        <v>10041</v>
      </c>
      <c r="D974" s="111"/>
      <c r="E974" s="111"/>
      <c r="F974" s="416"/>
    </row>
    <row r="975" spans="1:8" hidden="1" x14ac:dyDescent="0.25">
      <c r="A975" s="17" t="s">
        <v>180</v>
      </c>
      <c r="B975" s="7"/>
      <c r="C975" s="111"/>
      <c r="D975" s="111"/>
      <c r="E975" s="111"/>
      <c r="F975" s="416"/>
    </row>
    <row r="976" spans="1:8" ht="30" hidden="1" x14ac:dyDescent="0.25">
      <c r="A976" s="17" t="s">
        <v>216</v>
      </c>
      <c r="B976" s="7"/>
      <c r="C976" s="111">
        <v>2800</v>
      </c>
      <c r="D976" s="111"/>
      <c r="E976" s="111"/>
      <c r="F976" s="416"/>
    </row>
    <row r="977" spans="1:7" ht="30" hidden="1" x14ac:dyDescent="0.25">
      <c r="A977" s="17" t="s">
        <v>217</v>
      </c>
      <c r="B977" s="7"/>
      <c r="C977" s="111">
        <v>600</v>
      </c>
      <c r="D977" s="111"/>
      <c r="E977" s="111"/>
      <c r="F977" s="416"/>
    </row>
    <row r="978" spans="1:7" hidden="1" x14ac:dyDescent="0.25">
      <c r="A978" s="17" t="s">
        <v>218</v>
      </c>
      <c r="B978" s="7"/>
      <c r="C978" s="111">
        <v>6641</v>
      </c>
      <c r="D978" s="111"/>
      <c r="E978" s="111"/>
      <c r="F978" s="416"/>
    </row>
    <row r="979" spans="1:7" hidden="1" x14ac:dyDescent="0.25">
      <c r="A979" s="25" t="s">
        <v>139</v>
      </c>
      <c r="B979" s="7"/>
      <c r="C979" s="111">
        <v>55000</v>
      </c>
      <c r="D979" s="111"/>
      <c r="E979" s="111"/>
      <c r="F979" s="416"/>
    </row>
    <row r="980" spans="1:7" hidden="1" x14ac:dyDescent="0.25">
      <c r="A980" s="191" t="s">
        <v>179</v>
      </c>
      <c r="B980" s="7"/>
      <c r="C980" s="111"/>
      <c r="D980" s="111"/>
      <c r="E980" s="111"/>
      <c r="F980" s="416"/>
      <c r="G980" s="303"/>
    </row>
    <row r="981" spans="1:7" hidden="1" x14ac:dyDescent="0.25">
      <c r="A981" s="18" t="s">
        <v>158</v>
      </c>
      <c r="B981" s="7"/>
      <c r="C981" s="103">
        <f>C974+ROUND(C979*3.2,0)</f>
        <v>186041</v>
      </c>
      <c r="D981" s="111"/>
      <c r="E981" s="111"/>
      <c r="F981" s="416"/>
      <c r="G981" s="303"/>
    </row>
    <row r="982" spans="1:7" hidden="1" x14ac:dyDescent="0.25">
      <c r="A982" s="16" t="s">
        <v>186</v>
      </c>
      <c r="B982" s="7"/>
      <c r="C982" s="111"/>
      <c r="D982" s="111"/>
      <c r="E982" s="111"/>
      <c r="F982" s="416"/>
      <c r="G982" s="303"/>
    </row>
    <row r="983" spans="1:7" hidden="1" x14ac:dyDescent="0.25">
      <c r="A983" s="17" t="s">
        <v>141</v>
      </c>
      <c r="B983" s="7"/>
      <c r="C983" s="111">
        <f>C984+C985+C992+C1000+C1001+C1002+C1003+C1004</f>
        <v>62624</v>
      </c>
      <c r="D983" s="111"/>
      <c r="E983" s="111"/>
      <c r="F983" s="416"/>
      <c r="G983" s="303"/>
    </row>
    <row r="984" spans="1:7" hidden="1" x14ac:dyDescent="0.25">
      <c r="A984" s="17" t="s">
        <v>180</v>
      </c>
      <c r="B984" s="7"/>
      <c r="C984" s="111"/>
      <c r="D984" s="111"/>
      <c r="E984" s="111"/>
      <c r="F984" s="416"/>
      <c r="G984" s="303"/>
    </row>
    <row r="985" spans="1:7" ht="30" hidden="1" x14ac:dyDescent="0.25">
      <c r="A985" s="17" t="s">
        <v>181</v>
      </c>
      <c r="B985" s="7"/>
      <c r="C985" s="133">
        <f>C986+C987+C988+C990</f>
        <v>744</v>
      </c>
      <c r="D985" s="111"/>
      <c r="E985" s="111"/>
      <c r="F985" s="416"/>
      <c r="G985" s="303"/>
    </row>
    <row r="986" spans="1:7" ht="30" hidden="1" x14ac:dyDescent="0.25">
      <c r="A986" s="17" t="s">
        <v>182</v>
      </c>
      <c r="B986" s="7"/>
      <c r="C986" s="133"/>
      <c r="D986" s="111"/>
      <c r="E986" s="111"/>
      <c r="F986" s="416"/>
      <c r="G986" s="303"/>
    </row>
    <row r="987" spans="1:7" ht="30" hidden="1" x14ac:dyDescent="0.25">
      <c r="A987" s="17" t="s">
        <v>183</v>
      </c>
      <c r="B987" s="7"/>
      <c r="C987" s="133"/>
      <c r="D987" s="111"/>
      <c r="E987" s="111"/>
      <c r="F987" s="416"/>
      <c r="G987" s="303"/>
    </row>
    <row r="988" spans="1:7" ht="45" hidden="1" x14ac:dyDescent="0.25">
      <c r="A988" s="17" t="s">
        <v>250</v>
      </c>
      <c r="B988" s="7"/>
      <c r="C988" s="133">
        <v>271</v>
      </c>
      <c r="D988" s="111"/>
      <c r="E988" s="111"/>
      <c r="F988" s="416"/>
      <c r="G988" s="303"/>
    </row>
    <row r="989" spans="1:7" hidden="1" x14ac:dyDescent="0.25">
      <c r="A989" s="220" t="s">
        <v>251</v>
      </c>
      <c r="B989" s="7"/>
      <c r="C989" s="133">
        <v>32</v>
      </c>
      <c r="D989" s="111"/>
      <c r="E989" s="111"/>
      <c r="F989" s="416"/>
      <c r="G989" s="303"/>
    </row>
    <row r="990" spans="1:7" ht="30" hidden="1" x14ac:dyDescent="0.25">
      <c r="A990" s="17" t="s">
        <v>252</v>
      </c>
      <c r="B990" s="7"/>
      <c r="C990" s="133">
        <v>473</v>
      </c>
      <c r="D990" s="111"/>
      <c r="E990" s="111"/>
      <c r="F990" s="416"/>
      <c r="G990" s="303"/>
    </row>
    <row r="991" spans="1:7" hidden="1" x14ac:dyDescent="0.25">
      <c r="A991" s="220" t="s">
        <v>251</v>
      </c>
      <c r="B991" s="7"/>
      <c r="C991" s="133">
        <v>55</v>
      </c>
      <c r="D991" s="111"/>
      <c r="E991" s="111"/>
      <c r="F991" s="416"/>
      <c r="G991" s="303"/>
    </row>
    <row r="992" spans="1:7" ht="30" hidden="1" x14ac:dyDescent="0.25">
      <c r="A992" s="17" t="s">
        <v>219</v>
      </c>
      <c r="B992" s="7"/>
      <c r="C992" s="133">
        <f>C993+C994+C996+C998</f>
        <v>61880</v>
      </c>
      <c r="D992" s="111"/>
      <c r="E992" s="111"/>
      <c r="F992" s="416"/>
      <c r="G992" s="303"/>
    </row>
    <row r="993" spans="1:7" ht="30" hidden="1" x14ac:dyDescent="0.25">
      <c r="A993" s="17" t="s">
        <v>220</v>
      </c>
      <c r="B993" s="7"/>
      <c r="C993" s="133"/>
      <c r="D993" s="111"/>
      <c r="E993" s="111"/>
      <c r="F993" s="416"/>
      <c r="G993" s="303"/>
    </row>
    <row r="994" spans="1:7" ht="51.75" hidden="1" customHeight="1" x14ac:dyDescent="0.25">
      <c r="A994" s="17" t="s">
        <v>253</v>
      </c>
      <c r="B994" s="7"/>
      <c r="C994" s="133">
        <v>59530</v>
      </c>
      <c r="D994" s="111"/>
      <c r="E994" s="111"/>
      <c r="F994" s="416"/>
      <c r="G994" s="303"/>
    </row>
    <row r="995" spans="1:7" hidden="1" x14ac:dyDescent="0.25">
      <c r="A995" s="220" t="s">
        <v>251</v>
      </c>
      <c r="B995" s="7"/>
      <c r="C995" s="133">
        <v>14800</v>
      </c>
      <c r="D995" s="111"/>
      <c r="E995" s="111"/>
      <c r="F995" s="416"/>
      <c r="G995" s="303"/>
    </row>
    <row r="996" spans="1:7" ht="45" hidden="1" x14ac:dyDescent="0.25">
      <c r="A996" s="17" t="s">
        <v>254</v>
      </c>
      <c r="B996" s="7"/>
      <c r="C996" s="133">
        <v>2350</v>
      </c>
      <c r="D996" s="111"/>
      <c r="E996" s="111"/>
      <c r="F996" s="416"/>
      <c r="G996" s="303"/>
    </row>
    <row r="997" spans="1:7" hidden="1" x14ac:dyDescent="0.25">
      <c r="A997" s="220" t="s">
        <v>251</v>
      </c>
      <c r="B997" s="7"/>
      <c r="C997" s="133">
        <v>1800</v>
      </c>
      <c r="D997" s="111"/>
      <c r="E997" s="111"/>
      <c r="F997" s="416"/>
      <c r="G997" s="303"/>
    </row>
    <row r="998" spans="1:7" ht="30" hidden="1" x14ac:dyDescent="0.25">
      <c r="A998" s="17" t="s">
        <v>221</v>
      </c>
      <c r="B998" s="7"/>
      <c r="C998" s="133"/>
      <c r="D998" s="111"/>
      <c r="E998" s="111"/>
      <c r="F998" s="416"/>
      <c r="G998" s="303"/>
    </row>
    <row r="999" spans="1:7" hidden="1" x14ac:dyDescent="0.25">
      <c r="A999" s="220" t="s">
        <v>251</v>
      </c>
      <c r="B999" s="7"/>
      <c r="C999" s="133"/>
      <c r="D999" s="111"/>
      <c r="E999" s="111"/>
      <c r="F999" s="416"/>
      <c r="G999" s="303"/>
    </row>
    <row r="1000" spans="1:7" ht="45" hidden="1" x14ac:dyDescent="0.25">
      <c r="A1000" s="17" t="s">
        <v>222</v>
      </c>
      <c r="B1000" s="7"/>
      <c r="C1000" s="133"/>
      <c r="D1000" s="111"/>
      <c r="E1000" s="111"/>
      <c r="F1000" s="416"/>
      <c r="G1000" s="303"/>
    </row>
    <row r="1001" spans="1:7" ht="30" hidden="1" x14ac:dyDescent="0.25">
      <c r="A1001" s="17" t="s">
        <v>223</v>
      </c>
      <c r="B1001" s="7"/>
      <c r="C1001" s="133"/>
      <c r="D1001" s="111"/>
      <c r="E1001" s="111"/>
      <c r="F1001" s="416"/>
      <c r="G1001" s="303"/>
    </row>
    <row r="1002" spans="1:7" ht="30" hidden="1" x14ac:dyDescent="0.25">
      <c r="A1002" s="17" t="s">
        <v>224</v>
      </c>
      <c r="B1002" s="7"/>
      <c r="C1002" s="133"/>
      <c r="D1002" s="111"/>
      <c r="E1002" s="111"/>
      <c r="F1002" s="416"/>
      <c r="G1002" s="303"/>
    </row>
    <row r="1003" spans="1:7" hidden="1" x14ac:dyDescent="0.25">
      <c r="A1003" s="17" t="s">
        <v>225</v>
      </c>
      <c r="B1003" s="7"/>
      <c r="C1003" s="111"/>
      <c r="D1003" s="111"/>
      <c r="E1003" s="111"/>
      <c r="F1003" s="416"/>
      <c r="G1003" s="303"/>
    </row>
    <row r="1004" spans="1:7" hidden="1" x14ac:dyDescent="0.25">
      <c r="A1004" s="17" t="s">
        <v>259</v>
      </c>
      <c r="B1004" s="7"/>
      <c r="C1004" s="111"/>
      <c r="D1004" s="111"/>
      <c r="E1004" s="111"/>
      <c r="F1004" s="416"/>
      <c r="G1004" s="303"/>
    </row>
    <row r="1005" spans="1:7" hidden="1" x14ac:dyDescent="0.25">
      <c r="A1005" s="191" t="s">
        <v>270</v>
      </c>
      <c r="B1005" s="7"/>
      <c r="C1005" s="111"/>
      <c r="D1005" s="111"/>
      <c r="E1005" s="111"/>
      <c r="F1005" s="416"/>
      <c r="G1005" s="303"/>
    </row>
    <row r="1006" spans="1:7" hidden="1" x14ac:dyDescent="0.25">
      <c r="A1006" s="25" t="s">
        <v>139</v>
      </c>
      <c r="B1006" s="7"/>
      <c r="C1006" s="111"/>
      <c r="D1006" s="111"/>
      <c r="E1006" s="111"/>
      <c r="F1006" s="416"/>
      <c r="G1006" s="303"/>
    </row>
    <row r="1007" spans="1:7" hidden="1" x14ac:dyDescent="0.25">
      <c r="A1007" s="191" t="s">
        <v>179</v>
      </c>
      <c r="B1007" s="7"/>
      <c r="C1007" s="111"/>
      <c r="D1007" s="111"/>
      <c r="E1007" s="111"/>
      <c r="F1007" s="416"/>
      <c r="G1007" s="303"/>
    </row>
    <row r="1008" spans="1:7" ht="30" hidden="1" x14ac:dyDescent="0.25">
      <c r="A1008" s="25" t="s">
        <v>140</v>
      </c>
      <c r="B1008" s="7"/>
      <c r="C1008" s="111">
        <v>13728</v>
      </c>
      <c r="D1008" s="111"/>
      <c r="E1008" s="111"/>
      <c r="F1008" s="416"/>
      <c r="G1008" s="303"/>
    </row>
    <row r="1009" spans="1:8" hidden="1" x14ac:dyDescent="0.25">
      <c r="A1009" s="192" t="s">
        <v>197</v>
      </c>
      <c r="B1009" s="7"/>
      <c r="C1009" s="111"/>
      <c r="D1009" s="111"/>
      <c r="E1009" s="111"/>
      <c r="F1009" s="416"/>
      <c r="G1009" s="303"/>
    </row>
    <row r="1010" spans="1:8" hidden="1" x14ac:dyDescent="0.25">
      <c r="A1010" s="232" t="s">
        <v>256</v>
      </c>
      <c r="B1010" s="7"/>
      <c r="C1010" s="111"/>
      <c r="D1010" s="111"/>
      <c r="E1010" s="111"/>
      <c r="F1010" s="416"/>
      <c r="G1010" s="303"/>
    </row>
    <row r="1011" spans="1:8" hidden="1" x14ac:dyDescent="0.25">
      <c r="A1011" s="18" t="s">
        <v>185</v>
      </c>
      <c r="B1011" s="7"/>
      <c r="C1011" s="103">
        <f>C983+ROUND(C1006*3.2,0)+C1008</f>
        <v>76352</v>
      </c>
      <c r="D1011" s="111"/>
      <c r="E1011" s="111"/>
      <c r="F1011" s="416"/>
      <c r="G1011" s="303"/>
    </row>
    <row r="1012" spans="1:8" ht="15.75" hidden="1" customHeight="1" x14ac:dyDescent="0.25">
      <c r="A1012" s="193" t="s">
        <v>184</v>
      </c>
      <c r="B1012" s="102"/>
      <c r="C1012" s="103">
        <f>C981+C1011</f>
        <v>262393</v>
      </c>
      <c r="D1012" s="111"/>
      <c r="E1012" s="111"/>
      <c r="F1012" s="416"/>
      <c r="G1012" s="303"/>
    </row>
    <row r="1013" spans="1:8" hidden="1" x14ac:dyDescent="0.25">
      <c r="A1013" s="97" t="s">
        <v>8</v>
      </c>
      <c r="B1013" s="141"/>
      <c r="C1013" s="141"/>
      <c r="D1013" s="111"/>
      <c r="E1013" s="111"/>
      <c r="F1013" s="416"/>
    </row>
    <row r="1014" spans="1:8" hidden="1" x14ac:dyDescent="0.25">
      <c r="A1014" s="21" t="s">
        <v>97</v>
      </c>
      <c r="B1014" s="141"/>
      <c r="C1014" s="141"/>
      <c r="D1014" s="111"/>
      <c r="E1014" s="111"/>
      <c r="F1014" s="416"/>
    </row>
    <row r="1015" spans="1:8" hidden="1" x14ac:dyDescent="0.25">
      <c r="A1015" s="155" t="s">
        <v>165</v>
      </c>
      <c r="B1015" s="9">
        <v>240</v>
      </c>
      <c r="C1015" s="111">
        <v>772</v>
      </c>
      <c r="D1015" s="13">
        <v>8</v>
      </c>
      <c r="E1015" s="111">
        <f>ROUND(F1015/B1015,0)</f>
        <v>26</v>
      </c>
      <c r="F1015" s="416">
        <f>ROUND(C1015*D1015,0)</f>
        <v>6176</v>
      </c>
    </row>
    <row r="1016" spans="1:8" ht="17.25" hidden="1" customHeight="1" x14ac:dyDescent="0.25">
      <c r="A1016" s="91" t="s">
        <v>166</v>
      </c>
      <c r="B1016" s="9"/>
      <c r="C1016" s="121">
        <f t="shared" ref="C1016:F1017" si="12">C1015</f>
        <v>772</v>
      </c>
      <c r="D1016" s="304">
        <f t="shared" si="12"/>
        <v>8</v>
      </c>
      <c r="E1016" s="121">
        <f t="shared" si="12"/>
        <v>26</v>
      </c>
      <c r="F1016" s="425">
        <f t="shared" si="12"/>
        <v>6176</v>
      </c>
    </row>
    <row r="1017" spans="1:8" ht="17.25" hidden="1" customHeight="1" x14ac:dyDescent="0.25">
      <c r="A1017" s="161" t="s">
        <v>136</v>
      </c>
      <c r="B1017" s="9"/>
      <c r="C1017" s="150">
        <f t="shared" si="12"/>
        <v>772</v>
      </c>
      <c r="D1017" s="8">
        <f t="shared" si="12"/>
        <v>8</v>
      </c>
      <c r="E1017" s="150">
        <f t="shared" si="12"/>
        <v>26</v>
      </c>
      <c r="F1017" s="429">
        <f t="shared" si="12"/>
        <v>6176</v>
      </c>
    </row>
    <row r="1018" spans="1:8" s="5" customFormat="1" ht="15.75" hidden="1" thickBot="1" x14ac:dyDescent="0.3">
      <c r="A1018" s="115" t="s">
        <v>11</v>
      </c>
      <c r="B1018" s="115"/>
      <c r="C1018" s="307"/>
      <c r="D1018" s="307"/>
      <c r="E1018" s="307"/>
      <c r="F1018" s="435"/>
      <c r="H1018" s="4"/>
    </row>
    <row r="1019" spans="1:8" hidden="1" x14ac:dyDescent="0.25">
      <c r="A1019" s="308"/>
      <c r="B1019" s="309"/>
      <c r="C1019" s="144"/>
      <c r="D1019" s="144"/>
      <c r="E1019" s="144"/>
      <c r="F1019" s="422"/>
    </row>
    <row r="1020" spans="1:8" hidden="1" x14ac:dyDescent="0.25">
      <c r="A1020" s="250" t="s">
        <v>192</v>
      </c>
      <c r="B1020" s="9"/>
      <c r="C1020" s="111"/>
      <c r="D1020" s="111"/>
      <c r="E1020" s="111"/>
      <c r="F1020" s="416"/>
      <c r="H1020" s="5"/>
    </row>
    <row r="1021" spans="1:8" s="5" customFormat="1" hidden="1" x14ac:dyDescent="0.25">
      <c r="A1021" s="16" t="s">
        <v>186</v>
      </c>
      <c r="B1021" s="7"/>
      <c r="C1021" s="111"/>
      <c r="D1021" s="111"/>
      <c r="E1021" s="111"/>
      <c r="F1021" s="416"/>
      <c r="H1021" s="4"/>
    </row>
    <row r="1022" spans="1:8" s="5" customFormat="1" hidden="1" x14ac:dyDescent="0.25">
      <c r="A1022" s="17" t="s">
        <v>141</v>
      </c>
      <c r="B1022" s="7"/>
      <c r="C1022" s="111">
        <f>C1023+C1024+C1031+C1039+C1040+C1041+C1042+C1043</f>
        <v>6578.9473684210525</v>
      </c>
      <c r="D1022" s="111"/>
      <c r="E1022" s="111"/>
      <c r="F1022" s="416"/>
      <c r="H1022" s="4"/>
    </row>
    <row r="1023" spans="1:8" s="5" customFormat="1" hidden="1" x14ac:dyDescent="0.25">
      <c r="A1023" s="17" t="s">
        <v>180</v>
      </c>
      <c r="B1023" s="7"/>
      <c r="C1023" s="111"/>
      <c r="D1023" s="111"/>
      <c r="E1023" s="111"/>
      <c r="F1023" s="416"/>
      <c r="H1023" s="4"/>
    </row>
    <row r="1024" spans="1:8" s="5" customFormat="1" ht="30" hidden="1" x14ac:dyDescent="0.25">
      <c r="A1024" s="17" t="s">
        <v>181</v>
      </c>
      <c r="B1024" s="7"/>
      <c r="C1024" s="133">
        <f>C1025+C1026+C1027+C1029</f>
        <v>0</v>
      </c>
      <c r="D1024" s="111"/>
      <c r="E1024" s="111"/>
      <c r="F1024" s="416"/>
      <c r="H1024" s="4"/>
    </row>
    <row r="1025" spans="1:8" s="5" customFormat="1" ht="30" hidden="1" x14ac:dyDescent="0.25">
      <c r="A1025" s="17" t="s">
        <v>182</v>
      </c>
      <c r="B1025" s="7"/>
      <c r="C1025" s="133"/>
      <c r="D1025" s="111"/>
      <c r="E1025" s="111"/>
      <c r="F1025" s="416"/>
      <c r="H1025" s="4"/>
    </row>
    <row r="1026" spans="1:8" s="5" customFormat="1" ht="30" hidden="1" x14ac:dyDescent="0.25">
      <c r="A1026" s="17" t="s">
        <v>183</v>
      </c>
      <c r="B1026" s="7"/>
      <c r="C1026" s="133"/>
      <c r="D1026" s="111"/>
      <c r="E1026" s="111"/>
      <c r="F1026" s="416"/>
      <c r="H1026" s="4"/>
    </row>
    <row r="1027" spans="1:8" s="5" customFormat="1" ht="45" hidden="1" x14ac:dyDescent="0.25">
      <c r="A1027" s="17" t="s">
        <v>250</v>
      </c>
      <c r="B1027" s="7"/>
      <c r="C1027" s="133"/>
      <c r="D1027" s="111"/>
      <c r="E1027" s="111"/>
      <c r="F1027" s="416"/>
      <c r="H1027" s="4"/>
    </row>
    <row r="1028" spans="1:8" s="5" customFormat="1" hidden="1" x14ac:dyDescent="0.25">
      <c r="A1028" s="220" t="s">
        <v>251</v>
      </c>
      <c r="B1028" s="7"/>
      <c r="C1028" s="133"/>
      <c r="D1028" s="111"/>
      <c r="E1028" s="111"/>
      <c r="F1028" s="416"/>
      <c r="H1028" s="4"/>
    </row>
    <row r="1029" spans="1:8" s="5" customFormat="1" ht="30" hidden="1" x14ac:dyDescent="0.25">
      <c r="A1029" s="17" t="s">
        <v>252</v>
      </c>
      <c r="B1029" s="7"/>
      <c r="C1029" s="133"/>
      <c r="D1029" s="111"/>
      <c r="E1029" s="111"/>
      <c r="F1029" s="416"/>
      <c r="H1029" s="4"/>
    </row>
    <row r="1030" spans="1:8" s="5" customFormat="1" hidden="1" x14ac:dyDescent="0.25">
      <c r="A1030" s="220" t="s">
        <v>251</v>
      </c>
      <c r="B1030" s="7"/>
      <c r="C1030" s="133"/>
      <c r="D1030" s="111"/>
      <c r="E1030" s="111"/>
      <c r="F1030" s="416"/>
      <c r="H1030" s="4"/>
    </row>
    <row r="1031" spans="1:8" s="5" customFormat="1" ht="30" hidden="1" x14ac:dyDescent="0.25">
      <c r="A1031" s="17" t="s">
        <v>219</v>
      </c>
      <c r="B1031" s="7"/>
      <c r="C1031" s="133">
        <f>C1032+C1033+C1035+C1037</f>
        <v>0</v>
      </c>
      <c r="D1031" s="111"/>
      <c r="E1031" s="111"/>
      <c r="F1031" s="416"/>
      <c r="H1031" s="4"/>
    </row>
    <row r="1032" spans="1:8" s="5" customFormat="1" ht="30" hidden="1" x14ac:dyDescent="0.25">
      <c r="A1032" s="17" t="s">
        <v>220</v>
      </c>
      <c r="B1032" s="7"/>
      <c r="C1032" s="133"/>
      <c r="D1032" s="111"/>
      <c r="E1032" s="111"/>
      <c r="F1032" s="416"/>
      <c r="H1032" s="4"/>
    </row>
    <row r="1033" spans="1:8" s="5" customFormat="1" ht="60" hidden="1" x14ac:dyDescent="0.25">
      <c r="A1033" s="17" t="s">
        <v>253</v>
      </c>
      <c r="B1033" s="7"/>
      <c r="C1033" s="133"/>
      <c r="D1033" s="111"/>
      <c r="E1033" s="111"/>
      <c r="F1033" s="416"/>
      <c r="H1033" s="4"/>
    </row>
    <row r="1034" spans="1:8" s="5" customFormat="1" hidden="1" x14ac:dyDescent="0.25">
      <c r="A1034" s="220" t="s">
        <v>251</v>
      </c>
      <c r="B1034" s="7"/>
      <c r="C1034" s="133"/>
      <c r="D1034" s="111"/>
      <c r="E1034" s="111"/>
      <c r="F1034" s="416"/>
      <c r="H1034" s="4"/>
    </row>
    <row r="1035" spans="1:8" s="5" customFormat="1" ht="31.5" hidden="1" customHeight="1" x14ac:dyDescent="0.25">
      <c r="A1035" s="17" t="s">
        <v>254</v>
      </c>
      <c r="B1035" s="7"/>
      <c r="C1035" s="133"/>
      <c r="D1035" s="111"/>
      <c r="E1035" s="111"/>
      <c r="F1035" s="416"/>
      <c r="H1035" s="4"/>
    </row>
    <row r="1036" spans="1:8" s="5" customFormat="1" ht="33" hidden="1" customHeight="1" x14ac:dyDescent="0.25">
      <c r="A1036" s="220" t="s">
        <v>251</v>
      </c>
      <c r="B1036" s="7"/>
      <c r="C1036" s="133"/>
      <c r="D1036" s="111"/>
      <c r="E1036" s="111"/>
      <c r="F1036" s="416"/>
      <c r="H1036" s="4"/>
    </row>
    <row r="1037" spans="1:8" s="5" customFormat="1" ht="30" hidden="1" x14ac:dyDescent="0.25">
      <c r="A1037" s="17" t="s">
        <v>221</v>
      </c>
      <c r="B1037" s="7"/>
      <c r="C1037" s="133"/>
      <c r="D1037" s="111"/>
      <c r="E1037" s="111"/>
      <c r="F1037" s="416"/>
      <c r="H1037" s="4"/>
    </row>
    <row r="1038" spans="1:8" s="5" customFormat="1" hidden="1" x14ac:dyDescent="0.25">
      <c r="A1038" s="220" t="s">
        <v>251</v>
      </c>
      <c r="B1038" s="7"/>
      <c r="C1038" s="133"/>
      <c r="D1038" s="111"/>
      <c r="E1038" s="111"/>
      <c r="F1038" s="416"/>
      <c r="H1038" s="4"/>
    </row>
    <row r="1039" spans="1:8" s="5" customFormat="1" ht="45" hidden="1" x14ac:dyDescent="0.25">
      <c r="A1039" s="17" t="s">
        <v>222</v>
      </c>
      <c r="B1039" s="7"/>
      <c r="C1039" s="133"/>
      <c r="D1039" s="111"/>
      <c r="E1039" s="111"/>
      <c r="F1039" s="416"/>
      <c r="H1039" s="4"/>
    </row>
    <row r="1040" spans="1:8" s="5" customFormat="1" ht="30" hidden="1" x14ac:dyDescent="0.25">
      <c r="A1040" s="17" t="s">
        <v>223</v>
      </c>
      <c r="B1040" s="7"/>
      <c r="C1040" s="133"/>
      <c r="D1040" s="111"/>
      <c r="E1040" s="111"/>
      <c r="F1040" s="416"/>
      <c r="H1040" s="4"/>
    </row>
    <row r="1041" spans="1:8" s="5" customFormat="1" ht="30" hidden="1" x14ac:dyDescent="0.25">
      <c r="A1041" s="17" t="s">
        <v>224</v>
      </c>
      <c r="B1041" s="7"/>
      <c r="C1041" s="133"/>
      <c r="D1041" s="111"/>
      <c r="E1041" s="111"/>
      <c r="F1041" s="416"/>
      <c r="H1041" s="4"/>
    </row>
    <row r="1042" spans="1:8" s="5" customFormat="1" hidden="1" x14ac:dyDescent="0.25">
      <c r="A1042" s="17" t="s">
        <v>225</v>
      </c>
      <c r="B1042" s="7"/>
      <c r="C1042" s="111"/>
      <c r="D1042" s="111"/>
      <c r="E1042" s="111"/>
      <c r="F1042" s="416"/>
      <c r="H1042" s="4"/>
    </row>
    <row r="1043" spans="1:8" s="5" customFormat="1" hidden="1" x14ac:dyDescent="0.25">
      <c r="A1043" s="17" t="s">
        <v>259</v>
      </c>
      <c r="B1043" s="7"/>
      <c r="C1043" s="111">
        <f>C1044/3.8</f>
        <v>6578.9473684210525</v>
      </c>
      <c r="D1043" s="111"/>
      <c r="E1043" s="111"/>
      <c r="F1043" s="416"/>
      <c r="H1043" s="4"/>
    </row>
    <row r="1044" spans="1:8" s="5" customFormat="1" hidden="1" x14ac:dyDescent="0.25">
      <c r="A1044" s="191" t="s">
        <v>270</v>
      </c>
      <c r="B1044" s="7"/>
      <c r="C1044" s="111">
        <v>25000</v>
      </c>
      <c r="D1044" s="111"/>
      <c r="E1044" s="111"/>
      <c r="F1044" s="416"/>
      <c r="G1044" s="310"/>
      <c r="H1044" s="303"/>
    </row>
    <row r="1045" spans="1:8" s="5" customFormat="1" hidden="1" x14ac:dyDescent="0.25">
      <c r="A1045" s="25" t="s">
        <v>139</v>
      </c>
      <c r="B1045" s="7"/>
      <c r="C1045" s="111">
        <f>C1046/3.2/3.8</f>
        <v>16365.46052631579</v>
      </c>
      <c r="D1045" s="111"/>
      <c r="E1045" s="111"/>
      <c r="F1045" s="416"/>
      <c r="H1045" s="4"/>
    </row>
    <row r="1046" spans="1:8" s="5" customFormat="1" hidden="1" x14ac:dyDescent="0.25">
      <c r="A1046" s="191" t="s">
        <v>179</v>
      </c>
      <c r="B1046" s="7"/>
      <c r="C1046" s="111">
        <v>199004</v>
      </c>
      <c r="D1046" s="111"/>
      <c r="E1046" s="111"/>
      <c r="F1046" s="416"/>
      <c r="H1046" s="4"/>
    </row>
    <row r="1047" spans="1:8" s="5" customFormat="1" ht="30" hidden="1" x14ac:dyDescent="0.25">
      <c r="A1047" s="25" t="s">
        <v>140</v>
      </c>
      <c r="B1047" s="7"/>
      <c r="C1047" s="111"/>
      <c r="D1047" s="111"/>
      <c r="E1047" s="111"/>
      <c r="F1047" s="416"/>
      <c r="H1047" s="4"/>
    </row>
    <row r="1048" spans="1:8" s="5" customFormat="1" hidden="1" x14ac:dyDescent="0.25">
      <c r="A1048" s="192" t="s">
        <v>197</v>
      </c>
      <c r="B1048" s="7"/>
      <c r="C1048" s="111"/>
      <c r="D1048" s="111"/>
      <c r="E1048" s="111"/>
      <c r="F1048" s="416"/>
      <c r="H1048" s="4"/>
    </row>
    <row r="1049" spans="1:8" s="5" customFormat="1" hidden="1" x14ac:dyDescent="0.25">
      <c r="A1049" s="232" t="s">
        <v>256</v>
      </c>
      <c r="B1049" s="7"/>
      <c r="C1049" s="111"/>
      <c r="D1049" s="111"/>
      <c r="E1049" s="111"/>
      <c r="F1049" s="416"/>
      <c r="H1049" s="4"/>
    </row>
    <row r="1050" spans="1:8" s="5" customFormat="1" hidden="1" x14ac:dyDescent="0.25">
      <c r="A1050" s="18" t="s">
        <v>185</v>
      </c>
      <c r="B1050" s="7"/>
      <c r="C1050" s="103">
        <f>C1022+ROUND(C1045*3.2,0)+C1047</f>
        <v>58947.947368421053</v>
      </c>
      <c r="D1050" s="111"/>
      <c r="E1050" s="111"/>
      <c r="F1050" s="416"/>
      <c r="H1050" s="4"/>
    </row>
    <row r="1051" spans="1:8" ht="15.75" hidden="1" thickBot="1" x14ac:dyDescent="0.3">
      <c r="A1051" s="311" t="s">
        <v>11</v>
      </c>
      <c r="B1051" s="119"/>
      <c r="C1051" s="119"/>
      <c r="D1051" s="119"/>
      <c r="E1051" s="119"/>
      <c r="F1051" s="436"/>
      <c r="H1051" s="5"/>
    </row>
    <row r="1052" spans="1:8" hidden="1" x14ac:dyDescent="0.25">
      <c r="A1052" s="308"/>
      <c r="B1052" s="309"/>
      <c r="C1052" s="144"/>
      <c r="D1052" s="144"/>
      <c r="E1052" s="144"/>
      <c r="F1052" s="422"/>
      <c r="H1052" s="5"/>
    </row>
    <row r="1053" spans="1:8" hidden="1" x14ac:dyDescent="0.25">
      <c r="A1053" s="250" t="s">
        <v>193</v>
      </c>
      <c r="B1053" s="9"/>
      <c r="C1053" s="111"/>
      <c r="D1053" s="111"/>
      <c r="E1053" s="111"/>
      <c r="F1053" s="416"/>
    </row>
    <row r="1054" spans="1:8" hidden="1" x14ac:dyDescent="0.25">
      <c r="A1054" s="16" t="s">
        <v>187</v>
      </c>
      <c r="B1054" s="7"/>
      <c r="C1054" s="111"/>
      <c r="D1054" s="111"/>
      <c r="E1054" s="111"/>
      <c r="F1054" s="416"/>
    </row>
    <row r="1055" spans="1:8" hidden="1" x14ac:dyDescent="0.25">
      <c r="A1055" s="17" t="s">
        <v>141</v>
      </c>
      <c r="B1055" s="7"/>
      <c r="C1055" s="111">
        <f>C1056+C1057+C1058+C1059</f>
        <v>14000</v>
      </c>
      <c r="D1055" s="111"/>
      <c r="E1055" s="111"/>
      <c r="F1055" s="416"/>
    </row>
    <row r="1056" spans="1:8" hidden="1" x14ac:dyDescent="0.25">
      <c r="A1056" s="17" t="s">
        <v>180</v>
      </c>
      <c r="B1056" s="7"/>
      <c r="C1056" s="111"/>
      <c r="D1056" s="111"/>
      <c r="E1056" s="111"/>
      <c r="F1056" s="416"/>
    </row>
    <row r="1057" spans="1:7" ht="30" hidden="1" x14ac:dyDescent="0.25">
      <c r="A1057" s="17" t="s">
        <v>216</v>
      </c>
      <c r="B1057" s="7"/>
      <c r="C1057" s="111">
        <v>2000</v>
      </c>
      <c r="D1057" s="111"/>
      <c r="E1057" s="111"/>
      <c r="F1057" s="416"/>
    </row>
    <row r="1058" spans="1:7" ht="30" hidden="1" x14ac:dyDescent="0.25">
      <c r="A1058" s="17" t="s">
        <v>217</v>
      </c>
      <c r="B1058" s="7"/>
      <c r="C1058" s="111">
        <v>500</v>
      </c>
      <c r="D1058" s="111"/>
      <c r="E1058" s="111"/>
      <c r="F1058" s="416"/>
    </row>
    <row r="1059" spans="1:7" hidden="1" x14ac:dyDescent="0.25">
      <c r="A1059" s="17" t="s">
        <v>218</v>
      </c>
      <c r="B1059" s="7"/>
      <c r="C1059" s="111">
        <v>11500</v>
      </c>
      <c r="D1059" s="111"/>
      <c r="E1059" s="111"/>
      <c r="F1059" s="416"/>
    </row>
    <row r="1060" spans="1:7" hidden="1" x14ac:dyDescent="0.25">
      <c r="A1060" s="25" t="s">
        <v>139</v>
      </c>
      <c r="B1060" s="7"/>
      <c r="C1060" s="111">
        <v>45000</v>
      </c>
      <c r="D1060" s="111"/>
      <c r="E1060" s="111"/>
      <c r="F1060" s="416"/>
    </row>
    <row r="1061" spans="1:7" hidden="1" x14ac:dyDescent="0.25">
      <c r="A1061" s="191" t="s">
        <v>179</v>
      </c>
      <c r="B1061" s="7"/>
      <c r="C1061" s="111"/>
      <c r="D1061" s="111"/>
      <c r="E1061" s="111"/>
      <c r="F1061" s="416"/>
    </row>
    <row r="1062" spans="1:7" hidden="1" x14ac:dyDescent="0.25">
      <c r="A1062" s="18" t="s">
        <v>158</v>
      </c>
      <c r="B1062" s="7"/>
      <c r="C1062" s="103">
        <f>C1055+ROUND(C1060*3.2,0)</f>
        <v>158000</v>
      </c>
      <c r="D1062" s="111"/>
      <c r="E1062" s="111"/>
      <c r="F1062" s="416"/>
      <c r="G1062" s="303"/>
    </row>
    <row r="1063" spans="1:7" hidden="1" x14ac:dyDescent="0.25">
      <c r="A1063" s="16" t="s">
        <v>186</v>
      </c>
      <c r="B1063" s="7"/>
      <c r="C1063" s="111"/>
      <c r="D1063" s="111"/>
      <c r="E1063" s="111"/>
      <c r="F1063" s="416"/>
      <c r="G1063" s="303"/>
    </row>
    <row r="1064" spans="1:7" hidden="1" x14ac:dyDescent="0.25">
      <c r="A1064" s="17" t="s">
        <v>141</v>
      </c>
      <c r="B1064" s="7"/>
      <c r="C1064" s="111">
        <f>C1065+C1066+C1073+C1081+C1082+C1083+C1084+C1085</f>
        <v>64068</v>
      </c>
      <c r="D1064" s="111"/>
      <c r="E1064" s="111"/>
      <c r="F1064" s="416"/>
      <c r="G1064" s="303"/>
    </row>
    <row r="1065" spans="1:7" hidden="1" x14ac:dyDescent="0.25">
      <c r="A1065" s="17" t="s">
        <v>180</v>
      </c>
      <c r="B1065" s="7"/>
      <c r="C1065" s="111"/>
      <c r="D1065" s="111"/>
      <c r="E1065" s="111"/>
      <c r="F1065" s="416"/>
      <c r="G1065" s="303"/>
    </row>
    <row r="1066" spans="1:7" ht="30" hidden="1" x14ac:dyDescent="0.25">
      <c r="A1066" s="17" t="s">
        <v>181</v>
      </c>
      <c r="B1066" s="7"/>
      <c r="C1066" s="133">
        <f>C1067+C1068+C1069+C1071</f>
        <v>1752</v>
      </c>
      <c r="D1066" s="111"/>
      <c r="E1066" s="111"/>
      <c r="F1066" s="416"/>
      <c r="G1066" s="303"/>
    </row>
    <row r="1067" spans="1:7" ht="30" hidden="1" x14ac:dyDescent="0.25">
      <c r="A1067" s="17" t="s">
        <v>182</v>
      </c>
      <c r="B1067" s="7"/>
      <c r="C1067" s="133"/>
      <c r="D1067" s="111"/>
      <c r="E1067" s="111"/>
      <c r="F1067" s="416"/>
      <c r="G1067" s="303"/>
    </row>
    <row r="1068" spans="1:7" ht="30" hidden="1" x14ac:dyDescent="0.25">
      <c r="A1068" s="17" t="s">
        <v>183</v>
      </c>
      <c r="B1068" s="7"/>
      <c r="C1068" s="133"/>
      <c r="D1068" s="111"/>
      <c r="E1068" s="111"/>
      <c r="F1068" s="416"/>
      <c r="G1068" s="303"/>
    </row>
    <row r="1069" spans="1:7" ht="45" hidden="1" x14ac:dyDescent="0.25">
      <c r="A1069" s="17" t="s">
        <v>250</v>
      </c>
      <c r="B1069" s="7"/>
      <c r="C1069" s="133">
        <v>1147</v>
      </c>
      <c r="D1069" s="111"/>
      <c r="E1069" s="111"/>
      <c r="F1069" s="416"/>
      <c r="G1069" s="303"/>
    </row>
    <row r="1070" spans="1:7" hidden="1" x14ac:dyDescent="0.25">
      <c r="A1070" s="220" t="s">
        <v>251</v>
      </c>
      <c r="B1070" s="7"/>
      <c r="C1070" s="133">
        <v>135</v>
      </c>
      <c r="D1070" s="111"/>
      <c r="E1070" s="111"/>
      <c r="F1070" s="416"/>
      <c r="G1070" s="303"/>
    </row>
    <row r="1071" spans="1:7" ht="30" hidden="1" x14ac:dyDescent="0.25">
      <c r="A1071" s="17" t="s">
        <v>252</v>
      </c>
      <c r="B1071" s="7"/>
      <c r="C1071" s="133">
        <v>605</v>
      </c>
      <c r="D1071" s="111"/>
      <c r="E1071" s="111"/>
      <c r="F1071" s="416"/>
      <c r="G1071" s="303"/>
    </row>
    <row r="1072" spans="1:7" hidden="1" x14ac:dyDescent="0.25">
      <c r="A1072" s="220" t="s">
        <v>251</v>
      </c>
      <c r="B1072" s="7"/>
      <c r="C1072" s="133">
        <v>70</v>
      </c>
      <c r="D1072" s="111"/>
      <c r="E1072" s="111"/>
      <c r="F1072" s="416"/>
      <c r="G1072" s="303"/>
    </row>
    <row r="1073" spans="1:7" ht="30" hidden="1" x14ac:dyDescent="0.25">
      <c r="A1073" s="17" t="s">
        <v>219</v>
      </c>
      <c r="B1073" s="7"/>
      <c r="C1073" s="133">
        <f>C1074+C1075+C1077+C1079</f>
        <v>62316</v>
      </c>
      <c r="D1073" s="111"/>
      <c r="E1073" s="111"/>
      <c r="F1073" s="416"/>
      <c r="G1073" s="303"/>
    </row>
    <row r="1074" spans="1:7" ht="30" hidden="1" x14ac:dyDescent="0.25">
      <c r="A1074" s="17" t="s">
        <v>220</v>
      </c>
      <c r="B1074" s="7"/>
      <c r="C1074" s="133"/>
      <c r="D1074" s="111"/>
      <c r="E1074" s="111"/>
      <c r="F1074" s="416"/>
      <c r="G1074" s="303"/>
    </row>
    <row r="1075" spans="1:7" ht="60" hidden="1" x14ac:dyDescent="0.25">
      <c r="A1075" s="17" t="s">
        <v>253</v>
      </c>
      <c r="B1075" s="7"/>
      <c r="C1075" s="133">
        <v>52366</v>
      </c>
      <c r="D1075" s="111"/>
      <c r="E1075" s="111"/>
      <c r="F1075" s="416"/>
      <c r="G1075" s="303"/>
    </row>
    <row r="1076" spans="1:7" hidden="1" x14ac:dyDescent="0.25">
      <c r="A1076" s="220" t="s">
        <v>251</v>
      </c>
      <c r="B1076" s="7"/>
      <c r="C1076" s="133">
        <v>13267</v>
      </c>
      <c r="D1076" s="111"/>
      <c r="E1076" s="111"/>
      <c r="F1076" s="416"/>
      <c r="G1076" s="303"/>
    </row>
    <row r="1077" spans="1:7" ht="45" hidden="1" x14ac:dyDescent="0.25">
      <c r="A1077" s="17" t="s">
        <v>254</v>
      </c>
      <c r="B1077" s="7"/>
      <c r="C1077" s="133">
        <v>9950</v>
      </c>
      <c r="D1077" s="111"/>
      <c r="E1077" s="111"/>
      <c r="F1077" s="416"/>
      <c r="G1077" s="303"/>
    </row>
    <row r="1078" spans="1:7" hidden="1" x14ac:dyDescent="0.25">
      <c r="A1078" s="220" t="s">
        <v>251</v>
      </c>
      <c r="B1078" s="7"/>
      <c r="C1078" s="133">
        <v>6650</v>
      </c>
      <c r="D1078" s="111"/>
      <c r="E1078" s="111"/>
      <c r="F1078" s="416"/>
      <c r="G1078" s="303"/>
    </row>
    <row r="1079" spans="1:7" ht="30" hidden="1" x14ac:dyDescent="0.25">
      <c r="A1079" s="17" t="s">
        <v>221</v>
      </c>
      <c r="B1079" s="7"/>
      <c r="C1079" s="133"/>
      <c r="D1079" s="111"/>
      <c r="E1079" s="111"/>
      <c r="F1079" s="416"/>
      <c r="G1079" s="303"/>
    </row>
    <row r="1080" spans="1:7" hidden="1" x14ac:dyDescent="0.25">
      <c r="A1080" s="220" t="s">
        <v>251</v>
      </c>
      <c r="B1080" s="7"/>
      <c r="C1080" s="133"/>
      <c r="D1080" s="111"/>
      <c r="E1080" s="111"/>
      <c r="F1080" s="416"/>
      <c r="G1080" s="303"/>
    </row>
    <row r="1081" spans="1:7" ht="45" hidden="1" x14ac:dyDescent="0.25">
      <c r="A1081" s="17" t="s">
        <v>222</v>
      </c>
      <c r="B1081" s="7"/>
      <c r="C1081" s="133"/>
      <c r="D1081" s="111"/>
      <c r="E1081" s="111"/>
      <c r="F1081" s="416"/>
      <c r="G1081" s="303"/>
    </row>
    <row r="1082" spans="1:7" ht="30" hidden="1" x14ac:dyDescent="0.25">
      <c r="A1082" s="17" t="s">
        <v>223</v>
      </c>
      <c r="B1082" s="7"/>
      <c r="C1082" s="133"/>
      <c r="D1082" s="111"/>
      <c r="E1082" s="111"/>
      <c r="F1082" s="416"/>
      <c r="G1082" s="303"/>
    </row>
    <row r="1083" spans="1:7" ht="30" hidden="1" x14ac:dyDescent="0.25">
      <c r="A1083" s="17" t="s">
        <v>224</v>
      </c>
      <c r="B1083" s="7"/>
      <c r="C1083" s="133"/>
      <c r="D1083" s="111"/>
      <c r="E1083" s="111"/>
      <c r="F1083" s="416"/>
      <c r="G1083" s="303"/>
    </row>
    <row r="1084" spans="1:7" hidden="1" x14ac:dyDescent="0.25">
      <c r="A1084" s="17" t="s">
        <v>225</v>
      </c>
      <c r="B1084" s="7"/>
      <c r="C1084" s="111"/>
      <c r="D1084" s="111"/>
      <c r="E1084" s="111"/>
      <c r="F1084" s="416"/>
      <c r="G1084" s="303"/>
    </row>
    <row r="1085" spans="1:7" hidden="1" x14ac:dyDescent="0.25">
      <c r="A1085" s="17" t="s">
        <v>259</v>
      </c>
      <c r="B1085" s="7"/>
      <c r="C1085" s="111"/>
      <c r="D1085" s="111"/>
      <c r="E1085" s="111"/>
      <c r="F1085" s="416"/>
      <c r="G1085" s="303"/>
    </row>
    <row r="1086" spans="1:7" hidden="1" x14ac:dyDescent="0.25">
      <c r="A1086" s="191" t="s">
        <v>270</v>
      </c>
      <c r="B1086" s="7"/>
      <c r="C1086" s="111"/>
      <c r="D1086" s="111"/>
      <c r="E1086" s="111"/>
      <c r="F1086" s="416"/>
      <c r="G1086" s="303"/>
    </row>
    <row r="1087" spans="1:7" hidden="1" x14ac:dyDescent="0.25">
      <c r="A1087" s="25" t="s">
        <v>139</v>
      </c>
      <c r="B1087" s="7"/>
      <c r="C1087" s="111"/>
      <c r="D1087" s="111"/>
      <c r="E1087" s="111"/>
      <c r="F1087" s="416"/>
      <c r="G1087" s="303"/>
    </row>
    <row r="1088" spans="1:7" hidden="1" x14ac:dyDescent="0.25">
      <c r="A1088" s="191" t="s">
        <v>179</v>
      </c>
      <c r="B1088" s="7"/>
      <c r="C1088" s="111"/>
      <c r="D1088" s="111"/>
      <c r="E1088" s="111"/>
      <c r="F1088" s="416"/>
      <c r="G1088" s="303"/>
    </row>
    <row r="1089" spans="1:7" ht="30" hidden="1" x14ac:dyDescent="0.25">
      <c r="A1089" s="25" t="s">
        <v>140</v>
      </c>
      <c r="B1089" s="7"/>
      <c r="C1089" s="111">
        <v>10269</v>
      </c>
      <c r="D1089" s="111"/>
      <c r="E1089" s="111"/>
      <c r="F1089" s="416"/>
      <c r="G1089" s="303"/>
    </row>
    <row r="1090" spans="1:7" hidden="1" x14ac:dyDescent="0.25">
      <c r="A1090" s="192" t="s">
        <v>197</v>
      </c>
      <c r="B1090" s="7"/>
      <c r="C1090" s="111"/>
      <c r="D1090" s="111"/>
      <c r="E1090" s="111"/>
      <c r="F1090" s="416"/>
      <c r="G1090" s="303"/>
    </row>
    <row r="1091" spans="1:7" hidden="1" x14ac:dyDescent="0.25">
      <c r="A1091" s="232" t="s">
        <v>256</v>
      </c>
      <c r="B1091" s="7"/>
      <c r="C1091" s="111"/>
      <c r="D1091" s="111"/>
      <c r="E1091" s="111"/>
      <c r="F1091" s="416"/>
      <c r="G1091" s="303"/>
    </row>
    <row r="1092" spans="1:7" hidden="1" x14ac:dyDescent="0.25">
      <c r="A1092" s="18" t="s">
        <v>185</v>
      </c>
      <c r="B1092" s="7"/>
      <c r="C1092" s="103">
        <f>C1064+ROUND(C1087*3.2,0)+C1089</f>
        <v>74337</v>
      </c>
      <c r="D1092" s="111"/>
      <c r="E1092" s="111"/>
      <c r="F1092" s="416"/>
      <c r="G1092" s="303"/>
    </row>
    <row r="1093" spans="1:7" ht="15" hidden="1" customHeight="1" x14ac:dyDescent="0.25">
      <c r="A1093" s="193" t="s">
        <v>184</v>
      </c>
      <c r="B1093" s="102"/>
      <c r="C1093" s="103">
        <f>C1062+C1092</f>
        <v>232337</v>
      </c>
      <c r="D1093" s="111"/>
      <c r="E1093" s="111"/>
      <c r="F1093" s="416"/>
      <c r="G1093" s="303"/>
    </row>
    <row r="1094" spans="1:7" hidden="1" x14ac:dyDescent="0.25">
      <c r="A1094" s="97" t="s">
        <v>8</v>
      </c>
      <c r="B1094" s="141"/>
      <c r="C1094" s="141"/>
      <c r="D1094" s="111"/>
      <c r="E1094" s="111"/>
      <c r="F1094" s="416"/>
    </row>
    <row r="1095" spans="1:7" hidden="1" x14ac:dyDescent="0.25">
      <c r="A1095" s="21" t="s">
        <v>97</v>
      </c>
      <c r="B1095" s="141"/>
      <c r="C1095" s="141"/>
      <c r="D1095" s="111"/>
      <c r="E1095" s="111"/>
      <c r="F1095" s="416"/>
    </row>
    <row r="1096" spans="1:7" hidden="1" x14ac:dyDescent="0.25">
      <c r="A1096" s="155" t="s">
        <v>165</v>
      </c>
      <c r="B1096" s="9">
        <v>240</v>
      </c>
      <c r="C1096" s="111">
        <v>900</v>
      </c>
      <c r="D1096" s="13">
        <v>8</v>
      </c>
      <c r="E1096" s="111">
        <f>ROUND(F1096/B1096,0)</f>
        <v>30</v>
      </c>
      <c r="F1096" s="416">
        <f>ROUND(C1096*D1096,0)</f>
        <v>7200</v>
      </c>
    </row>
    <row r="1097" spans="1:7" ht="17.25" hidden="1" customHeight="1" x14ac:dyDescent="0.25">
      <c r="A1097" s="91" t="s">
        <v>166</v>
      </c>
      <c r="B1097" s="9"/>
      <c r="C1097" s="121">
        <f t="shared" ref="C1097:F1098" si="13">C1096</f>
        <v>900</v>
      </c>
      <c r="D1097" s="304">
        <f t="shared" si="13"/>
        <v>8</v>
      </c>
      <c r="E1097" s="121">
        <f t="shared" si="13"/>
        <v>30</v>
      </c>
      <c r="F1097" s="425">
        <f t="shared" si="13"/>
        <v>7200</v>
      </c>
    </row>
    <row r="1098" spans="1:7" ht="17.25" hidden="1" customHeight="1" x14ac:dyDescent="0.25">
      <c r="A1098" s="161" t="s">
        <v>136</v>
      </c>
      <c r="B1098" s="9"/>
      <c r="C1098" s="150">
        <f t="shared" si="13"/>
        <v>900</v>
      </c>
      <c r="D1098" s="8">
        <f t="shared" si="13"/>
        <v>8</v>
      </c>
      <c r="E1098" s="150">
        <f t="shared" si="13"/>
        <v>30</v>
      </c>
      <c r="F1098" s="429">
        <f t="shared" si="13"/>
        <v>7200</v>
      </c>
    </row>
    <row r="1099" spans="1:7" ht="20.25" hidden="1" customHeight="1" thickBot="1" x14ac:dyDescent="0.3">
      <c r="A1099" s="115" t="s">
        <v>11</v>
      </c>
      <c r="B1099" s="115"/>
      <c r="C1099" s="119"/>
      <c r="D1099" s="119"/>
      <c r="E1099" s="119"/>
      <c r="F1099" s="436"/>
    </row>
    <row r="1100" spans="1:7" ht="43.5" hidden="1" x14ac:dyDescent="0.25">
      <c r="A1100" s="312" t="s">
        <v>194</v>
      </c>
      <c r="B1100" s="313"/>
      <c r="C1100" s="144"/>
      <c r="D1100" s="144"/>
      <c r="E1100" s="144"/>
      <c r="F1100" s="422"/>
    </row>
    <row r="1101" spans="1:7" hidden="1" x14ac:dyDescent="0.25">
      <c r="A1101" s="10" t="s">
        <v>5</v>
      </c>
      <c r="B1101" s="29"/>
      <c r="C1101" s="111"/>
      <c r="D1101" s="314"/>
      <c r="E1101" s="111"/>
      <c r="F1101" s="416"/>
    </row>
    <row r="1102" spans="1:7" hidden="1" x14ac:dyDescent="0.25">
      <c r="A1102" s="36" t="s">
        <v>95</v>
      </c>
      <c r="B1102" s="40">
        <v>340</v>
      </c>
      <c r="C1102" s="111">
        <v>693</v>
      </c>
      <c r="D1102" s="315">
        <v>9.8000000000000007</v>
      </c>
      <c r="E1102" s="111">
        <f t="shared" ref="E1102:E1113" si="14">ROUND(F1102/B1102,0)</f>
        <v>20</v>
      </c>
      <c r="F1102" s="416">
        <f t="shared" ref="F1102:F1113" si="15">ROUND(C1102*D1102,0)</f>
        <v>6791</v>
      </c>
    </row>
    <row r="1103" spans="1:7" hidden="1" x14ac:dyDescent="0.25">
      <c r="A1103" s="36" t="s">
        <v>75</v>
      </c>
      <c r="B1103" s="40">
        <v>340</v>
      </c>
      <c r="C1103" s="111">
        <v>50</v>
      </c>
      <c r="D1103" s="315">
        <v>11.4</v>
      </c>
      <c r="E1103" s="111">
        <f t="shared" si="14"/>
        <v>2</v>
      </c>
      <c r="F1103" s="416">
        <f t="shared" si="15"/>
        <v>570</v>
      </c>
    </row>
    <row r="1104" spans="1:7" hidden="1" x14ac:dyDescent="0.25">
      <c r="A1104" s="36" t="s">
        <v>27</v>
      </c>
      <c r="B1104" s="40">
        <v>340</v>
      </c>
      <c r="C1104" s="111">
        <v>100</v>
      </c>
      <c r="D1104" s="315">
        <v>6.3</v>
      </c>
      <c r="E1104" s="111">
        <f t="shared" si="14"/>
        <v>2</v>
      </c>
      <c r="F1104" s="416">
        <f t="shared" si="15"/>
        <v>630</v>
      </c>
    </row>
    <row r="1105" spans="1:8" hidden="1" x14ac:dyDescent="0.25">
      <c r="A1105" s="36" t="s">
        <v>25</v>
      </c>
      <c r="B1105" s="40">
        <v>340</v>
      </c>
      <c r="C1105" s="111">
        <v>1092</v>
      </c>
      <c r="D1105" s="315">
        <v>10.8</v>
      </c>
      <c r="E1105" s="111">
        <f t="shared" si="14"/>
        <v>35</v>
      </c>
      <c r="F1105" s="416">
        <f t="shared" si="15"/>
        <v>11794</v>
      </c>
    </row>
    <row r="1106" spans="1:8" hidden="1" x14ac:dyDescent="0.25">
      <c r="A1106" s="36" t="s">
        <v>74</v>
      </c>
      <c r="B1106" s="40">
        <v>340</v>
      </c>
      <c r="C1106" s="111">
        <v>730</v>
      </c>
      <c r="D1106" s="315">
        <v>10.1</v>
      </c>
      <c r="E1106" s="111">
        <f t="shared" si="14"/>
        <v>22</v>
      </c>
      <c r="F1106" s="416">
        <f t="shared" si="15"/>
        <v>7373</v>
      </c>
    </row>
    <row r="1107" spans="1:8" hidden="1" x14ac:dyDescent="0.25">
      <c r="A1107" s="36" t="s">
        <v>43</v>
      </c>
      <c r="B1107" s="40">
        <v>340</v>
      </c>
      <c r="C1107" s="111">
        <v>145</v>
      </c>
      <c r="D1107" s="315">
        <v>10.8</v>
      </c>
      <c r="E1107" s="111">
        <f t="shared" si="14"/>
        <v>5</v>
      </c>
      <c r="F1107" s="416">
        <f t="shared" si="15"/>
        <v>1566</v>
      </c>
    </row>
    <row r="1108" spans="1:8" hidden="1" x14ac:dyDescent="0.25">
      <c r="A1108" s="36" t="s">
        <v>16</v>
      </c>
      <c r="B1108" s="40">
        <v>340</v>
      </c>
      <c r="C1108" s="111">
        <v>300</v>
      </c>
      <c r="D1108" s="315">
        <v>11.1</v>
      </c>
      <c r="E1108" s="111">
        <f t="shared" si="14"/>
        <v>10</v>
      </c>
      <c r="F1108" s="416">
        <f t="shared" si="15"/>
        <v>3330</v>
      </c>
    </row>
    <row r="1109" spans="1:8" hidden="1" x14ac:dyDescent="0.25">
      <c r="A1109" s="36" t="s">
        <v>24</v>
      </c>
      <c r="B1109" s="40">
        <v>340</v>
      </c>
      <c r="C1109" s="111">
        <v>303</v>
      </c>
      <c r="D1109" s="315">
        <v>10.1</v>
      </c>
      <c r="E1109" s="111">
        <f t="shared" si="14"/>
        <v>9</v>
      </c>
      <c r="F1109" s="416">
        <f t="shared" si="15"/>
        <v>3060</v>
      </c>
    </row>
    <row r="1110" spans="1:8" hidden="1" x14ac:dyDescent="0.25">
      <c r="A1110" s="36" t="s">
        <v>14</v>
      </c>
      <c r="B1110" s="40">
        <v>340</v>
      </c>
      <c r="C1110" s="111">
        <v>141</v>
      </c>
      <c r="D1110" s="315">
        <v>8.1999999999999993</v>
      </c>
      <c r="E1110" s="111">
        <f t="shared" si="14"/>
        <v>3</v>
      </c>
      <c r="F1110" s="416">
        <f t="shared" si="15"/>
        <v>1156</v>
      </c>
    </row>
    <row r="1111" spans="1:8" hidden="1" x14ac:dyDescent="0.25">
      <c r="A1111" s="38" t="s">
        <v>80</v>
      </c>
      <c r="B1111" s="40">
        <v>340</v>
      </c>
      <c r="C1111" s="111">
        <v>180</v>
      </c>
      <c r="D1111" s="315">
        <v>11</v>
      </c>
      <c r="E1111" s="111">
        <f t="shared" si="14"/>
        <v>6</v>
      </c>
      <c r="F1111" s="416">
        <f t="shared" si="15"/>
        <v>1980</v>
      </c>
    </row>
    <row r="1112" spans="1:8" hidden="1" x14ac:dyDescent="0.25">
      <c r="A1112" s="38" t="s">
        <v>37</v>
      </c>
      <c r="B1112" s="40">
        <v>340</v>
      </c>
      <c r="C1112" s="111">
        <v>110</v>
      </c>
      <c r="D1112" s="315">
        <v>8.5</v>
      </c>
      <c r="E1112" s="111">
        <f t="shared" si="14"/>
        <v>3</v>
      </c>
      <c r="F1112" s="416">
        <f t="shared" si="15"/>
        <v>935</v>
      </c>
    </row>
    <row r="1113" spans="1:8" hidden="1" x14ac:dyDescent="0.25">
      <c r="A1113" s="316" t="s">
        <v>81</v>
      </c>
      <c r="B1113" s="40">
        <v>340</v>
      </c>
      <c r="C1113" s="111">
        <v>110</v>
      </c>
      <c r="D1113" s="315">
        <v>11.5</v>
      </c>
      <c r="E1113" s="111">
        <f t="shared" si="14"/>
        <v>4</v>
      </c>
      <c r="F1113" s="416">
        <f t="shared" si="15"/>
        <v>1265</v>
      </c>
    </row>
    <row r="1114" spans="1:8" s="5" customFormat="1" hidden="1" x14ac:dyDescent="0.25">
      <c r="A1114" s="41" t="s">
        <v>6</v>
      </c>
      <c r="B1114" s="43"/>
      <c r="C1114" s="103">
        <f>SUM(C1102:C1113)</f>
        <v>3954</v>
      </c>
      <c r="D1114" s="123">
        <f>F1114/C1114</f>
        <v>10.230146686899342</v>
      </c>
      <c r="E1114" s="103">
        <f>SUM(E1102:E1113)</f>
        <v>121</v>
      </c>
      <c r="F1114" s="417">
        <f>SUM(F1102:F1113)</f>
        <v>40450</v>
      </c>
      <c r="H1114" s="4"/>
    </row>
    <row r="1115" spans="1:8" s="5" customFormat="1" hidden="1" x14ac:dyDescent="0.25">
      <c r="A1115" s="16" t="s">
        <v>187</v>
      </c>
      <c r="B1115" s="7"/>
      <c r="C1115" s="111"/>
      <c r="D1115" s="123"/>
      <c r="E1115" s="103"/>
      <c r="F1115" s="417"/>
      <c r="H1115" s="4"/>
    </row>
    <row r="1116" spans="1:8" s="5" customFormat="1" hidden="1" x14ac:dyDescent="0.25">
      <c r="A1116" s="17" t="s">
        <v>141</v>
      </c>
      <c r="B1116" s="7"/>
      <c r="C1116" s="111">
        <f>C1117+C1118+C1119+C1120</f>
        <v>2660</v>
      </c>
      <c r="D1116" s="123"/>
      <c r="E1116" s="103"/>
      <c r="F1116" s="417"/>
    </row>
    <row r="1117" spans="1:8" s="5" customFormat="1" hidden="1" x14ac:dyDescent="0.25">
      <c r="A1117" s="17" t="s">
        <v>180</v>
      </c>
      <c r="B1117" s="7"/>
      <c r="C1117" s="111"/>
      <c r="D1117" s="123"/>
      <c r="E1117" s="103"/>
      <c r="F1117" s="417"/>
    </row>
    <row r="1118" spans="1:8" s="5" customFormat="1" ht="30" hidden="1" x14ac:dyDescent="0.25">
      <c r="A1118" s="17" t="s">
        <v>216</v>
      </c>
      <c r="B1118" s="7"/>
      <c r="C1118" s="111">
        <v>120</v>
      </c>
      <c r="D1118" s="123"/>
      <c r="E1118" s="103"/>
      <c r="F1118" s="417"/>
    </row>
    <row r="1119" spans="1:8" s="5" customFormat="1" ht="30" hidden="1" x14ac:dyDescent="0.25">
      <c r="A1119" s="17" t="s">
        <v>217</v>
      </c>
      <c r="B1119" s="7"/>
      <c r="C1119" s="111"/>
      <c r="D1119" s="123"/>
      <c r="E1119" s="103"/>
      <c r="F1119" s="417"/>
    </row>
    <row r="1120" spans="1:8" s="5" customFormat="1" hidden="1" x14ac:dyDescent="0.25">
      <c r="A1120" s="17" t="s">
        <v>218</v>
      </c>
      <c r="B1120" s="7"/>
      <c r="C1120" s="111">
        <v>2540</v>
      </c>
      <c r="D1120" s="123"/>
      <c r="E1120" s="103"/>
      <c r="F1120" s="417"/>
      <c r="G1120" s="310"/>
    </row>
    <row r="1121" spans="1:7" s="5" customFormat="1" hidden="1" x14ac:dyDescent="0.25">
      <c r="A1121" s="25" t="s">
        <v>139</v>
      </c>
      <c r="B1121" s="7"/>
      <c r="C1121" s="111">
        <v>5500</v>
      </c>
      <c r="D1121" s="123"/>
      <c r="E1121" s="103"/>
      <c r="F1121" s="417"/>
    </row>
    <row r="1122" spans="1:7" s="5" customFormat="1" hidden="1" x14ac:dyDescent="0.25">
      <c r="A1122" s="191" t="s">
        <v>179</v>
      </c>
      <c r="B1122" s="7"/>
      <c r="C1122" s="111">
        <v>1500</v>
      </c>
      <c r="D1122" s="123"/>
      <c r="E1122" s="103"/>
      <c r="F1122" s="417"/>
    </row>
    <row r="1123" spans="1:7" s="5" customFormat="1" ht="14.25" hidden="1" x14ac:dyDescent="0.2">
      <c r="A1123" s="18" t="s">
        <v>158</v>
      </c>
      <c r="B1123" s="7"/>
      <c r="C1123" s="103">
        <f>C1116+ROUND(C1121*3.2,0)</f>
        <v>20260</v>
      </c>
      <c r="D1123" s="123"/>
      <c r="E1123" s="103"/>
      <c r="F1123" s="417"/>
      <c r="G1123" s="310"/>
    </row>
    <row r="1124" spans="1:7" s="5" customFormat="1" hidden="1" x14ac:dyDescent="0.25">
      <c r="A1124" s="16" t="s">
        <v>186</v>
      </c>
      <c r="B1124" s="7"/>
      <c r="C1124" s="111"/>
      <c r="D1124" s="123"/>
      <c r="E1124" s="103"/>
      <c r="F1124" s="417"/>
    </row>
    <row r="1125" spans="1:7" s="5" customFormat="1" hidden="1" x14ac:dyDescent="0.25">
      <c r="A1125" s="17" t="s">
        <v>141</v>
      </c>
      <c r="B1125" s="7"/>
      <c r="C1125" s="111">
        <f>C1126+C1127+C1134+C1142+C1143+C1144+C1145+C1146</f>
        <v>4455</v>
      </c>
      <c r="D1125" s="123"/>
      <c r="E1125" s="103"/>
      <c r="F1125" s="417"/>
    </row>
    <row r="1126" spans="1:7" s="5" customFormat="1" hidden="1" x14ac:dyDescent="0.25">
      <c r="A1126" s="17" t="s">
        <v>180</v>
      </c>
      <c r="B1126" s="7"/>
      <c r="C1126" s="111"/>
      <c r="D1126" s="123"/>
      <c r="E1126" s="103"/>
      <c r="F1126" s="417"/>
    </row>
    <row r="1127" spans="1:7" s="5" customFormat="1" ht="30" hidden="1" x14ac:dyDescent="0.25">
      <c r="A1127" s="17" t="s">
        <v>181</v>
      </c>
      <c r="B1127" s="7"/>
      <c r="C1127" s="133">
        <f>C1128+C1129+C1130+C1132</f>
        <v>555</v>
      </c>
      <c r="D1127" s="123"/>
      <c r="E1127" s="103"/>
      <c r="F1127" s="417"/>
    </row>
    <row r="1128" spans="1:7" s="5" customFormat="1" ht="30" hidden="1" x14ac:dyDescent="0.25">
      <c r="A1128" s="17" t="s">
        <v>182</v>
      </c>
      <c r="B1128" s="7"/>
      <c r="C1128" s="133">
        <v>427</v>
      </c>
      <c r="D1128" s="123"/>
      <c r="E1128" s="103"/>
      <c r="F1128" s="417"/>
    </row>
    <row r="1129" spans="1:7" s="5" customFormat="1" ht="30" hidden="1" x14ac:dyDescent="0.25">
      <c r="A1129" s="17" t="s">
        <v>183</v>
      </c>
      <c r="B1129" s="7"/>
      <c r="C1129" s="133">
        <v>128</v>
      </c>
      <c r="D1129" s="123"/>
      <c r="E1129" s="103"/>
      <c r="F1129" s="417"/>
    </row>
    <row r="1130" spans="1:7" s="5" customFormat="1" ht="45" hidden="1" x14ac:dyDescent="0.25">
      <c r="A1130" s="17" t="s">
        <v>250</v>
      </c>
      <c r="B1130" s="7"/>
      <c r="C1130" s="133"/>
      <c r="D1130" s="123"/>
      <c r="E1130" s="103"/>
      <c r="F1130" s="417"/>
    </row>
    <row r="1131" spans="1:7" s="5" customFormat="1" hidden="1" x14ac:dyDescent="0.25">
      <c r="A1131" s="220" t="s">
        <v>251</v>
      </c>
      <c r="B1131" s="7"/>
      <c r="C1131" s="133"/>
      <c r="D1131" s="123"/>
      <c r="E1131" s="103"/>
      <c r="F1131" s="417"/>
    </row>
    <row r="1132" spans="1:7" s="5" customFormat="1" ht="30" hidden="1" x14ac:dyDescent="0.25">
      <c r="A1132" s="17" t="s">
        <v>252</v>
      </c>
      <c r="B1132" s="7"/>
      <c r="C1132" s="133"/>
      <c r="D1132" s="123"/>
      <c r="E1132" s="103"/>
      <c r="F1132" s="417"/>
    </row>
    <row r="1133" spans="1:7" s="5" customFormat="1" hidden="1" x14ac:dyDescent="0.25">
      <c r="A1133" s="220" t="s">
        <v>251</v>
      </c>
      <c r="B1133" s="7"/>
      <c r="C1133" s="133"/>
      <c r="D1133" s="123"/>
      <c r="E1133" s="103"/>
      <c r="F1133" s="417"/>
    </row>
    <row r="1134" spans="1:7" s="5" customFormat="1" ht="30" hidden="1" x14ac:dyDescent="0.25">
      <c r="A1134" s="17" t="s">
        <v>219</v>
      </c>
      <c r="B1134" s="7"/>
      <c r="C1134" s="133">
        <f>C1135+C1136+C1138+C1140</f>
        <v>400</v>
      </c>
      <c r="D1134" s="123"/>
      <c r="E1134" s="103"/>
      <c r="F1134" s="417"/>
    </row>
    <row r="1135" spans="1:7" s="5" customFormat="1" ht="30" hidden="1" x14ac:dyDescent="0.25">
      <c r="A1135" s="17" t="s">
        <v>220</v>
      </c>
      <c r="B1135" s="7"/>
      <c r="C1135" s="111">
        <v>400</v>
      </c>
      <c r="D1135" s="123"/>
      <c r="E1135" s="103"/>
      <c r="F1135" s="417"/>
    </row>
    <row r="1136" spans="1:7" s="5" customFormat="1" ht="60" hidden="1" x14ac:dyDescent="0.25">
      <c r="A1136" s="17" t="s">
        <v>253</v>
      </c>
      <c r="B1136" s="7"/>
      <c r="C1136" s="133"/>
      <c r="D1136" s="123"/>
      <c r="E1136" s="103"/>
      <c r="F1136" s="417"/>
    </row>
    <row r="1137" spans="1:7" s="5" customFormat="1" hidden="1" x14ac:dyDescent="0.25">
      <c r="A1137" s="220" t="s">
        <v>251</v>
      </c>
      <c r="B1137" s="7"/>
      <c r="C1137" s="133"/>
      <c r="D1137" s="123"/>
      <c r="E1137" s="103"/>
      <c r="F1137" s="417"/>
    </row>
    <row r="1138" spans="1:7" s="5" customFormat="1" ht="45" hidden="1" x14ac:dyDescent="0.25">
      <c r="A1138" s="17" t="s">
        <v>254</v>
      </c>
      <c r="B1138" s="7"/>
      <c r="C1138" s="133"/>
      <c r="D1138" s="123"/>
      <c r="E1138" s="103"/>
      <c r="F1138" s="417"/>
    </row>
    <row r="1139" spans="1:7" s="5" customFormat="1" hidden="1" x14ac:dyDescent="0.25">
      <c r="A1139" s="220" t="s">
        <v>251</v>
      </c>
      <c r="B1139" s="7"/>
      <c r="C1139" s="133"/>
      <c r="D1139" s="123"/>
      <c r="E1139" s="103"/>
      <c r="F1139" s="417"/>
    </row>
    <row r="1140" spans="1:7" s="5" customFormat="1" ht="30" hidden="1" x14ac:dyDescent="0.25">
      <c r="A1140" s="17" t="s">
        <v>221</v>
      </c>
      <c r="B1140" s="7"/>
      <c r="C1140" s="133"/>
      <c r="D1140" s="123"/>
      <c r="E1140" s="103"/>
      <c r="F1140" s="417"/>
    </row>
    <row r="1141" spans="1:7" s="5" customFormat="1" hidden="1" x14ac:dyDescent="0.25">
      <c r="A1141" s="220" t="s">
        <v>251</v>
      </c>
      <c r="B1141" s="7"/>
      <c r="C1141" s="133"/>
      <c r="D1141" s="123"/>
      <c r="E1141" s="103"/>
      <c r="F1141" s="417"/>
    </row>
    <row r="1142" spans="1:7" s="5" customFormat="1" ht="45" hidden="1" x14ac:dyDescent="0.25">
      <c r="A1142" s="17" t="s">
        <v>222</v>
      </c>
      <c r="B1142" s="7"/>
      <c r="C1142" s="133"/>
      <c r="D1142" s="123"/>
      <c r="E1142" s="103"/>
      <c r="F1142" s="417"/>
    </row>
    <row r="1143" spans="1:7" s="5" customFormat="1" ht="30" hidden="1" x14ac:dyDescent="0.25">
      <c r="A1143" s="17" t="s">
        <v>223</v>
      </c>
      <c r="B1143" s="7"/>
      <c r="C1143" s="133"/>
      <c r="D1143" s="123"/>
      <c r="E1143" s="103"/>
      <c r="F1143" s="417"/>
    </row>
    <row r="1144" spans="1:7" s="5" customFormat="1" ht="30" hidden="1" x14ac:dyDescent="0.25">
      <c r="A1144" s="17" t="s">
        <v>224</v>
      </c>
      <c r="B1144" s="7"/>
      <c r="C1144" s="133"/>
      <c r="D1144" s="123"/>
      <c r="E1144" s="103"/>
      <c r="F1144" s="417"/>
    </row>
    <row r="1145" spans="1:7" s="5" customFormat="1" hidden="1" x14ac:dyDescent="0.25">
      <c r="A1145" s="17" t="s">
        <v>225</v>
      </c>
      <c r="B1145" s="7"/>
      <c r="C1145" s="111">
        <v>3500</v>
      </c>
      <c r="D1145" s="123"/>
      <c r="E1145" s="103"/>
      <c r="F1145" s="417"/>
    </row>
    <row r="1146" spans="1:7" s="5" customFormat="1" hidden="1" x14ac:dyDescent="0.25">
      <c r="A1146" s="17" t="s">
        <v>259</v>
      </c>
      <c r="B1146" s="7"/>
      <c r="C1146" s="111"/>
      <c r="D1146" s="123"/>
      <c r="E1146" s="103"/>
      <c r="F1146" s="417"/>
    </row>
    <row r="1147" spans="1:7" s="5" customFormat="1" hidden="1" x14ac:dyDescent="0.25">
      <c r="A1147" s="191" t="s">
        <v>270</v>
      </c>
      <c r="B1147" s="7"/>
      <c r="C1147" s="111"/>
      <c r="D1147" s="123"/>
      <c r="E1147" s="103"/>
      <c r="F1147" s="417"/>
    </row>
    <row r="1148" spans="1:7" s="5" customFormat="1" hidden="1" x14ac:dyDescent="0.25">
      <c r="A1148" s="25" t="s">
        <v>139</v>
      </c>
      <c r="B1148" s="7"/>
      <c r="C1148" s="111">
        <v>450</v>
      </c>
      <c r="D1148" s="123"/>
      <c r="E1148" s="103"/>
      <c r="F1148" s="417"/>
    </row>
    <row r="1149" spans="1:7" s="5" customFormat="1" hidden="1" x14ac:dyDescent="0.25">
      <c r="A1149" s="191" t="s">
        <v>179</v>
      </c>
      <c r="B1149" s="7"/>
      <c r="C1149" s="111"/>
      <c r="D1149" s="123"/>
      <c r="E1149" s="103"/>
      <c r="F1149" s="417"/>
    </row>
    <row r="1150" spans="1:7" s="5" customFormat="1" ht="30" hidden="1" x14ac:dyDescent="0.25">
      <c r="A1150" s="25" t="s">
        <v>140</v>
      </c>
      <c r="B1150" s="7"/>
      <c r="C1150" s="111">
        <v>1086</v>
      </c>
      <c r="D1150" s="123"/>
      <c r="E1150" s="103"/>
      <c r="F1150" s="417"/>
      <c r="G1150" s="310"/>
    </row>
    <row r="1151" spans="1:7" s="5" customFormat="1" hidden="1" x14ac:dyDescent="0.25">
      <c r="A1151" s="192" t="s">
        <v>197</v>
      </c>
      <c r="B1151" s="7"/>
      <c r="C1151" s="111"/>
      <c r="D1151" s="123"/>
      <c r="E1151" s="103"/>
      <c r="F1151" s="417"/>
    </row>
    <row r="1152" spans="1:7" s="5" customFormat="1" hidden="1" x14ac:dyDescent="0.25">
      <c r="A1152" s="232" t="s">
        <v>256</v>
      </c>
      <c r="B1152" s="7"/>
      <c r="C1152" s="111">
        <v>786</v>
      </c>
      <c r="D1152" s="123"/>
      <c r="E1152" s="103"/>
      <c r="F1152" s="417"/>
    </row>
    <row r="1153" spans="1:6" s="5" customFormat="1" ht="14.25" hidden="1" x14ac:dyDescent="0.2">
      <c r="A1153" s="18" t="s">
        <v>185</v>
      </c>
      <c r="B1153" s="7"/>
      <c r="C1153" s="103">
        <f>C1125+ROUND(C1148*3.2,0)+C1150</f>
        <v>6981</v>
      </c>
      <c r="D1153" s="123"/>
      <c r="E1153" s="103"/>
      <c r="F1153" s="417"/>
    </row>
    <row r="1154" spans="1:6" s="5" customFormat="1" ht="15.75" hidden="1" customHeight="1" x14ac:dyDescent="0.2">
      <c r="A1154" s="193" t="s">
        <v>184</v>
      </c>
      <c r="B1154" s="7"/>
      <c r="C1154" s="103">
        <f>C1123+C1153</f>
        <v>27241</v>
      </c>
      <c r="D1154" s="123"/>
      <c r="E1154" s="103"/>
      <c r="F1154" s="417"/>
    </row>
    <row r="1155" spans="1:6" s="5" customFormat="1" ht="18.75" hidden="1" customHeight="1" x14ac:dyDescent="0.25">
      <c r="A1155" s="173" t="s">
        <v>142</v>
      </c>
      <c r="B1155" s="111"/>
      <c r="C1155" s="111"/>
      <c r="D1155" s="111"/>
      <c r="E1155" s="111"/>
      <c r="F1155" s="416"/>
    </row>
    <row r="1156" spans="1:6" s="5" customFormat="1" hidden="1" x14ac:dyDescent="0.25">
      <c r="A1156" s="11" t="s">
        <v>21</v>
      </c>
      <c r="B1156" s="111"/>
      <c r="C1156" s="111">
        <v>800</v>
      </c>
      <c r="D1156" s="111"/>
      <c r="E1156" s="111"/>
      <c r="F1156" s="416"/>
    </row>
    <row r="1157" spans="1:6" s="5" customFormat="1" hidden="1" x14ac:dyDescent="0.25">
      <c r="A1157" s="11" t="s">
        <v>38</v>
      </c>
      <c r="B1157" s="111"/>
      <c r="C1157" s="111">
        <v>640</v>
      </c>
      <c r="D1157" s="111"/>
      <c r="E1157" s="111"/>
      <c r="F1157" s="416"/>
    </row>
    <row r="1158" spans="1:6" s="5" customFormat="1" hidden="1" x14ac:dyDescent="0.25">
      <c r="A1158" s="194" t="s">
        <v>144</v>
      </c>
      <c r="B1158" s="111"/>
      <c r="C1158" s="111">
        <v>160</v>
      </c>
      <c r="D1158" s="111"/>
      <c r="E1158" s="111"/>
      <c r="F1158" s="416"/>
    </row>
    <row r="1159" spans="1:6" s="5" customFormat="1" hidden="1" x14ac:dyDescent="0.25">
      <c r="A1159" s="11" t="s">
        <v>143</v>
      </c>
      <c r="B1159" s="111"/>
      <c r="C1159" s="111">
        <v>50</v>
      </c>
      <c r="D1159" s="111"/>
      <c r="E1159" s="111"/>
      <c r="F1159" s="416"/>
    </row>
    <row r="1160" spans="1:6" s="5" customFormat="1" hidden="1" x14ac:dyDescent="0.25">
      <c r="A1160" s="11" t="s">
        <v>20</v>
      </c>
      <c r="B1160" s="111"/>
      <c r="C1160" s="111">
        <v>40</v>
      </c>
      <c r="D1160" s="111"/>
      <c r="E1160" s="111"/>
      <c r="F1160" s="416"/>
    </row>
    <row r="1161" spans="1:6" s="5" customFormat="1" hidden="1" x14ac:dyDescent="0.25">
      <c r="A1161" s="11" t="s">
        <v>198</v>
      </c>
      <c r="B1161" s="111"/>
      <c r="C1161" s="111">
        <v>50</v>
      </c>
      <c r="D1161" s="111"/>
      <c r="E1161" s="111"/>
      <c r="F1161" s="416"/>
    </row>
    <row r="1162" spans="1:6" s="5" customFormat="1" hidden="1" x14ac:dyDescent="0.25">
      <c r="A1162" s="11" t="s">
        <v>18</v>
      </c>
      <c r="B1162" s="111"/>
      <c r="C1162" s="111">
        <v>30</v>
      </c>
      <c r="D1162" s="111"/>
      <c r="E1162" s="111"/>
      <c r="F1162" s="416"/>
    </row>
    <row r="1163" spans="1:6" s="5" customFormat="1" hidden="1" x14ac:dyDescent="0.25">
      <c r="A1163" s="11" t="s">
        <v>200</v>
      </c>
      <c r="B1163" s="111"/>
      <c r="C1163" s="111">
        <v>25</v>
      </c>
      <c r="D1163" s="111"/>
      <c r="E1163" s="111"/>
      <c r="F1163" s="416"/>
    </row>
    <row r="1164" spans="1:6" s="5" customFormat="1" hidden="1" x14ac:dyDescent="0.25">
      <c r="A1164" s="11" t="s">
        <v>63</v>
      </c>
      <c r="B1164" s="111"/>
      <c r="C1164" s="111">
        <v>30</v>
      </c>
      <c r="D1164" s="111"/>
      <c r="E1164" s="111"/>
      <c r="F1164" s="416"/>
    </row>
    <row r="1165" spans="1:6" s="5" customFormat="1" hidden="1" x14ac:dyDescent="0.25">
      <c r="A1165" s="11" t="s">
        <v>62</v>
      </c>
      <c r="B1165" s="111"/>
      <c r="C1165" s="111">
        <v>30</v>
      </c>
      <c r="D1165" s="111"/>
      <c r="E1165" s="111"/>
      <c r="F1165" s="416"/>
    </row>
    <row r="1166" spans="1:6" s="5" customFormat="1" hidden="1" x14ac:dyDescent="0.25">
      <c r="A1166" s="11" t="s">
        <v>201</v>
      </c>
      <c r="B1166" s="111"/>
      <c r="C1166" s="111">
        <v>30</v>
      </c>
      <c r="D1166" s="111"/>
      <c r="E1166" s="111"/>
      <c r="F1166" s="416"/>
    </row>
    <row r="1167" spans="1:6" s="5" customFormat="1" hidden="1" x14ac:dyDescent="0.25">
      <c r="A1167" s="11" t="s">
        <v>39</v>
      </c>
      <c r="B1167" s="111"/>
      <c r="C1167" s="111">
        <v>50</v>
      </c>
      <c r="D1167" s="111"/>
      <c r="E1167" s="111"/>
      <c r="F1167" s="416"/>
    </row>
    <row r="1168" spans="1:6" s="5" customFormat="1" hidden="1" x14ac:dyDescent="0.25">
      <c r="A1168" s="11" t="s">
        <v>42</v>
      </c>
      <c r="B1168" s="111"/>
      <c r="C1168" s="111">
        <v>20</v>
      </c>
      <c r="D1168" s="111"/>
      <c r="E1168" s="111"/>
      <c r="F1168" s="416"/>
    </row>
    <row r="1169" spans="1:8" s="5" customFormat="1" ht="15.75" hidden="1" customHeight="1" x14ac:dyDescent="0.25">
      <c r="A1169" s="153" t="s">
        <v>8</v>
      </c>
      <c r="B1169" s="111"/>
      <c r="C1169" s="152"/>
      <c r="D1169" s="152"/>
      <c r="E1169" s="152"/>
      <c r="F1169" s="416"/>
    </row>
    <row r="1170" spans="1:8" s="5" customFormat="1" ht="15.75" hidden="1" customHeight="1" x14ac:dyDescent="0.25">
      <c r="A1170" s="97" t="s">
        <v>164</v>
      </c>
      <c r="B1170" s="152"/>
      <c r="C1170" s="317"/>
      <c r="D1170" s="152"/>
      <c r="E1170" s="317"/>
      <c r="F1170" s="416"/>
    </row>
    <row r="1171" spans="1:8" s="5" customFormat="1" ht="15.75" hidden="1" customHeight="1" x14ac:dyDescent="0.25">
      <c r="A1171" s="67" t="s">
        <v>9</v>
      </c>
      <c r="B1171" s="152">
        <v>300</v>
      </c>
      <c r="C1171" s="111">
        <v>40</v>
      </c>
      <c r="D1171" s="160">
        <v>6</v>
      </c>
      <c r="E1171" s="111">
        <f t="shared" ref="E1171:E1176" si="16">ROUND(F1171/B1171,0)</f>
        <v>1</v>
      </c>
      <c r="F1171" s="416">
        <f t="shared" ref="F1171:F1176" si="17">C1171*D1171</f>
        <v>240</v>
      </c>
    </row>
    <row r="1172" spans="1:8" s="5" customFormat="1" ht="15.75" hidden="1" customHeight="1" x14ac:dyDescent="0.25">
      <c r="A1172" s="67" t="s">
        <v>74</v>
      </c>
      <c r="B1172" s="152">
        <v>300</v>
      </c>
      <c r="C1172" s="111">
        <v>60</v>
      </c>
      <c r="D1172" s="160">
        <v>7</v>
      </c>
      <c r="E1172" s="111">
        <f t="shared" si="16"/>
        <v>1</v>
      </c>
      <c r="F1172" s="416">
        <f t="shared" si="17"/>
        <v>420</v>
      </c>
    </row>
    <row r="1173" spans="1:8" s="5" customFormat="1" ht="15.75" hidden="1" customHeight="1" x14ac:dyDescent="0.25">
      <c r="A1173" s="67" t="s">
        <v>24</v>
      </c>
      <c r="B1173" s="152">
        <v>300</v>
      </c>
      <c r="C1173" s="111">
        <v>75</v>
      </c>
      <c r="D1173" s="160">
        <v>7</v>
      </c>
      <c r="E1173" s="111">
        <f t="shared" si="16"/>
        <v>2</v>
      </c>
      <c r="F1173" s="416">
        <f t="shared" si="17"/>
        <v>525</v>
      </c>
    </row>
    <row r="1174" spans="1:8" s="5" customFormat="1" ht="14.25" hidden="1" customHeight="1" x14ac:dyDescent="0.25">
      <c r="A1174" s="67" t="s">
        <v>43</v>
      </c>
      <c r="B1174" s="152">
        <v>300</v>
      </c>
      <c r="C1174" s="111">
        <v>50</v>
      </c>
      <c r="D1174" s="160">
        <v>7</v>
      </c>
      <c r="E1174" s="111">
        <f t="shared" si="16"/>
        <v>1</v>
      </c>
      <c r="F1174" s="416">
        <f t="shared" si="17"/>
        <v>350</v>
      </c>
    </row>
    <row r="1175" spans="1:8" s="5" customFormat="1" ht="17.25" hidden="1" customHeight="1" x14ac:dyDescent="0.25">
      <c r="A1175" s="67" t="s">
        <v>54</v>
      </c>
      <c r="B1175" s="152">
        <v>300</v>
      </c>
      <c r="C1175" s="111">
        <v>60</v>
      </c>
      <c r="D1175" s="160">
        <v>6</v>
      </c>
      <c r="E1175" s="111">
        <f t="shared" si="16"/>
        <v>1</v>
      </c>
      <c r="F1175" s="416">
        <f t="shared" si="17"/>
        <v>360</v>
      </c>
    </row>
    <row r="1176" spans="1:8" s="5" customFormat="1" ht="16.5" hidden="1" customHeight="1" x14ac:dyDescent="0.25">
      <c r="A1176" s="67" t="s">
        <v>81</v>
      </c>
      <c r="B1176" s="152">
        <v>300</v>
      </c>
      <c r="C1176" s="111">
        <v>70</v>
      </c>
      <c r="D1176" s="160">
        <v>9</v>
      </c>
      <c r="E1176" s="111">
        <f t="shared" si="16"/>
        <v>2</v>
      </c>
      <c r="F1176" s="416">
        <f t="shared" si="17"/>
        <v>630</v>
      </c>
    </row>
    <row r="1177" spans="1:8" s="5" customFormat="1" hidden="1" x14ac:dyDescent="0.25">
      <c r="A1177" s="91" t="s">
        <v>10</v>
      </c>
      <c r="B1177" s="152"/>
      <c r="C1177" s="121">
        <f>SUM(C1171:C1176)</f>
        <v>355</v>
      </c>
      <c r="D1177" s="123">
        <f>F1177/C1177</f>
        <v>7.112676056338028</v>
      </c>
      <c r="E1177" s="318">
        <f>SUM(E1171:E1176)</f>
        <v>8</v>
      </c>
      <c r="F1177" s="417">
        <f>SUM(F1171:F1176)</f>
        <v>2525</v>
      </c>
    </row>
    <row r="1178" spans="1:8" s="5" customFormat="1" hidden="1" x14ac:dyDescent="0.25">
      <c r="A1178" s="21" t="s">
        <v>97</v>
      </c>
      <c r="B1178" s="152"/>
      <c r="C1178" s="121"/>
      <c r="D1178" s="123"/>
      <c r="E1178" s="319"/>
      <c r="F1178" s="417"/>
    </row>
    <row r="1179" spans="1:8" s="5" customFormat="1" hidden="1" x14ac:dyDescent="0.25">
      <c r="A1179" s="155" t="s">
        <v>165</v>
      </c>
      <c r="B1179" s="189">
        <v>240</v>
      </c>
      <c r="C1179" s="83">
        <v>100</v>
      </c>
      <c r="D1179" s="129">
        <v>8</v>
      </c>
      <c r="E1179" s="111">
        <f>ROUND(F1179/B1179,0)</f>
        <v>3</v>
      </c>
      <c r="F1179" s="437">
        <f>ROUND(C1179*D1179,0)</f>
        <v>800</v>
      </c>
    </row>
    <row r="1180" spans="1:8" s="5" customFormat="1" hidden="1" x14ac:dyDescent="0.25">
      <c r="A1180" s="36" t="s">
        <v>95</v>
      </c>
      <c r="B1180" s="189">
        <v>240</v>
      </c>
      <c r="C1180" s="83">
        <v>60</v>
      </c>
      <c r="D1180" s="320">
        <v>3</v>
      </c>
      <c r="E1180" s="111">
        <f>ROUND(F1180/B1180,0)</f>
        <v>1</v>
      </c>
      <c r="F1180" s="437">
        <f>ROUND(C1180*D1180,0)</f>
        <v>180</v>
      </c>
    </row>
    <row r="1181" spans="1:8" s="5" customFormat="1" hidden="1" x14ac:dyDescent="0.25">
      <c r="A1181" s="321" t="s">
        <v>166</v>
      </c>
      <c r="B1181" s="189"/>
      <c r="C1181" s="136">
        <f>C1179+C1180</f>
        <v>160</v>
      </c>
      <c r="D1181" s="125">
        <f>F1181/C1181</f>
        <v>6.125</v>
      </c>
      <c r="E1181" s="318">
        <f>E1179+E1180</f>
        <v>4</v>
      </c>
      <c r="F1181" s="438">
        <f>F1179+F1180</f>
        <v>980</v>
      </c>
    </row>
    <row r="1182" spans="1:8" s="5" customFormat="1" ht="18" hidden="1" customHeight="1" x14ac:dyDescent="0.25">
      <c r="A1182" s="322" t="s">
        <v>136</v>
      </c>
      <c r="B1182" s="189"/>
      <c r="C1182" s="103">
        <f>C1177+C1181</f>
        <v>515</v>
      </c>
      <c r="D1182" s="123">
        <f>F1182/C1182</f>
        <v>6.8058252427184467</v>
      </c>
      <c r="E1182" s="103">
        <f>E1177+E1181</f>
        <v>12</v>
      </c>
      <c r="F1182" s="417">
        <f>F1177+F1181</f>
        <v>3505</v>
      </c>
    </row>
    <row r="1183" spans="1:8" s="5" customFormat="1" ht="30" hidden="1" customHeight="1" x14ac:dyDescent="0.25">
      <c r="A1183" s="201" t="s">
        <v>213</v>
      </c>
      <c r="B1183" s="43"/>
      <c r="C1183" s="323">
        <v>2964</v>
      </c>
      <c r="D1183" s="324"/>
      <c r="E1183" s="121"/>
      <c r="F1183" s="425"/>
    </row>
    <row r="1184" spans="1:8" ht="15.75" hidden="1" thickBot="1" x14ac:dyDescent="0.3">
      <c r="A1184" s="299" t="s">
        <v>11</v>
      </c>
      <c r="B1184" s="325"/>
      <c r="C1184" s="143"/>
      <c r="D1184" s="143"/>
      <c r="E1184" s="143"/>
      <c r="F1184" s="439"/>
      <c r="H1184" s="5"/>
    </row>
    <row r="1185" spans="1:8" hidden="1" x14ac:dyDescent="0.25">
      <c r="A1185" s="30"/>
      <c r="B1185" s="326"/>
      <c r="C1185" s="111"/>
      <c r="D1185" s="111"/>
      <c r="E1185" s="111"/>
      <c r="F1185" s="416"/>
      <c r="H1185" s="5"/>
    </row>
    <row r="1186" spans="1:8" ht="42" hidden="1" customHeight="1" x14ac:dyDescent="0.25">
      <c r="A1186" s="32" t="s">
        <v>195</v>
      </c>
      <c r="B1186" s="29"/>
      <c r="C1186" s="111"/>
      <c r="D1186" s="111"/>
      <c r="E1186" s="111"/>
      <c r="F1186" s="416"/>
    </row>
    <row r="1187" spans="1:8" hidden="1" x14ac:dyDescent="0.25">
      <c r="A1187" s="16" t="s">
        <v>187</v>
      </c>
      <c r="B1187" s="28"/>
      <c r="C1187" s="111"/>
      <c r="D1187" s="111"/>
      <c r="E1187" s="111"/>
      <c r="F1187" s="416"/>
    </row>
    <row r="1188" spans="1:8" hidden="1" x14ac:dyDescent="0.25">
      <c r="A1188" s="17" t="s">
        <v>141</v>
      </c>
      <c r="B1188" s="141"/>
      <c r="C1188" s="111">
        <f>C1189+C1190+C1191+C1192</f>
        <v>1998</v>
      </c>
      <c r="D1188" s="111"/>
      <c r="E1188" s="111"/>
      <c r="F1188" s="416"/>
    </row>
    <row r="1189" spans="1:8" hidden="1" x14ac:dyDescent="0.25">
      <c r="A1189" s="17" t="s">
        <v>180</v>
      </c>
      <c r="B1189" s="7"/>
      <c r="C1189" s="111"/>
      <c r="D1189" s="111"/>
      <c r="E1189" s="111"/>
      <c r="F1189" s="416"/>
    </row>
    <row r="1190" spans="1:8" ht="30" hidden="1" x14ac:dyDescent="0.25">
      <c r="A1190" s="17" t="s">
        <v>216</v>
      </c>
      <c r="B1190" s="7"/>
      <c r="C1190" s="111">
        <v>198</v>
      </c>
      <c r="D1190" s="111"/>
      <c r="E1190" s="111"/>
      <c r="F1190" s="416"/>
    </row>
    <row r="1191" spans="1:8" ht="30" hidden="1" x14ac:dyDescent="0.25">
      <c r="A1191" s="17" t="s">
        <v>217</v>
      </c>
      <c r="B1191" s="7"/>
      <c r="C1191" s="111"/>
      <c r="D1191" s="111"/>
      <c r="E1191" s="111"/>
      <c r="F1191" s="416"/>
    </row>
    <row r="1192" spans="1:8" hidden="1" x14ac:dyDescent="0.25">
      <c r="A1192" s="17" t="s">
        <v>218</v>
      </c>
      <c r="B1192" s="7"/>
      <c r="C1192" s="111">
        <v>1800</v>
      </c>
      <c r="D1192" s="111"/>
      <c r="E1192" s="111"/>
      <c r="F1192" s="416"/>
    </row>
    <row r="1193" spans="1:8" hidden="1" x14ac:dyDescent="0.25">
      <c r="A1193" s="25" t="s">
        <v>139</v>
      </c>
      <c r="B1193" s="141"/>
      <c r="C1193" s="111">
        <v>7216</v>
      </c>
      <c r="D1193" s="111"/>
      <c r="E1193" s="111"/>
      <c r="F1193" s="416"/>
    </row>
    <row r="1194" spans="1:8" hidden="1" x14ac:dyDescent="0.25">
      <c r="A1194" s="191" t="s">
        <v>179</v>
      </c>
      <c r="B1194" s="141"/>
      <c r="C1194" s="111">
        <v>3500</v>
      </c>
      <c r="D1194" s="111"/>
      <c r="E1194" s="111"/>
      <c r="F1194" s="416"/>
    </row>
    <row r="1195" spans="1:8" ht="18" hidden="1" customHeight="1" x14ac:dyDescent="0.25">
      <c r="A1195" s="18" t="s">
        <v>158</v>
      </c>
      <c r="B1195" s="141"/>
      <c r="C1195" s="103">
        <f>C1188+ROUND(C1193*3.2,0)</f>
        <v>25089</v>
      </c>
      <c r="D1195" s="111"/>
      <c r="E1195" s="111"/>
      <c r="F1195" s="416"/>
      <c r="G1195" s="303"/>
    </row>
    <row r="1196" spans="1:8" hidden="1" x14ac:dyDescent="0.25">
      <c r="A1196" s="16" t="s">
        <v>186</v>
      </c>
      <c r="B1196" s="7"/>
      <c r="C1196" s="111"/>
      <c r="D1196" s="111"/>
      <c r="E1196" s="111"/>
      <c r="F1196" s="416"/>
      <c r="G1196" s="303"/>
    </row>
    <row r="1197" spans="1:8" hidden="1" x14ac:dyDescent="0.25">
      <c r="A1197" s="17" t="s">
        <v>141</v>
      </c>
      <c r="B1197" s="7"/>
      <c r="C1197" s="111">
        <f>C1198+C1199+C1206+C1214+C1215+C1216+C1217+C1218</f>
        <v>995</v>
      </c>
      <c r="D1197" s="111"/>
      <c r="E1197" s="111"/>
      <c r="F1197" s="416"/>
      <c r="G1197" s="303"/>
    </row>
    <row r="1198" spans="1:8" hidden="1" x14ac:dyDescent="0.25">
      <c r="A1198" s="17" t="s">
        <v>180</v>
      </c>
      <c r="B1198" s="7"/>
      <c r="C1198" s="111"/>
      <c r="D1198" s="111"/>
      <c r="E1198" s="111"/>
      <c r="F1198" s="416"/>
      <c r="G1198" s="303"/>
    </row>
    <row r="1199" spans="1:8" ht="30" hidden="1" x14ac:dyDescent="0.25">
      <c r="A1199" s="17" t="s">
        <v>181</v>
      </c>
      <c r="B1199" s="7"/>
      <c r="C1199" s="133">
        <f>C1200+C1201+C1202+C1204</f>
        <v>695</v>
      </c>
      <c r="D1199" s="111"/>
      <c r="E1199" s="111"/>
      <c r="F1199" s="416"/>
      <c r="G1199" s="303"/>
    </row>
    <row r="1200" spans="1:8" ht="30" hidden="1" x14ac:dyDescent="0.25">
      <c r="A1200" s="17" t="s">
        <v>182</v>
      </c>
      <c r="B1200" s="7"/>
      <c r="C1200" s="133">
        <v>535</v>
      </c>
      <c r="D1200" s="111"/>
      <c r="E1200" s="111"/>
      <c r="F1200" s="416"/>
      <c r="G1200" s="303"/>
    </row>
    <row r="1201" spans="1:7" ht="30" hidden="1" x14ac:dyDescent="0.25">
      <c r="A1201" s="17" t="s">
        <v>183</v>
      </c>
      <c r="B1201" s="7"/>
      <c r="C1201" s="133">
        <v>160</v>
      </c>
      <c r="D1201" s="111"/>
      <c r="E1201" s="111"/>
      <c r="F1201" s="416"/>
      <c r="G1201" s="303"/>
    </row>
    <row r="1202" spans="1:7" ht="45" hidden="1" x14ac:dyDescent="0.25">
      <c r="A1202" s="17" t="s">
        <v>250</v>
      </c>
      <c r="B1202" s="7"/>
      <c r="C1202" s="133"/>
      <c r="D1202" s="111"/>
      <c r="E1202" s="111"/>
      <c r="F1202" s="416"/>
      <c r="G1202" s="303"/>
    </row>
    <row r="1203" spans="1:7" hidden="1" x14ac:dyDescent="0.25">
      <c r="A1203" s="220" t="s">
        <v>251</v>
      </c>
      <c r="B1203" s="7"/>
      <c r="C1203" s="133"/>
      <c r="D1203" s="111"/>
      <c r="E1203" s="111"/>
      <c r="F1203" s="416"/>
      <c r="G1203" s="303"/>
    </row>
    <row r="1204" spans="1:7" ht="30" hidden="1" x14ac:dyDescent="0.25">
      <c r="A1204" s="17" t="s">
        <v>252</v>
      </c>
      <c r="B1204" s="7"/>
      <c r="C1204" s="133"/>
      <c r="D1204" s="111"/>
      <c r="E1204" s="111"/>
      <c r="F1204" s="416"/>
      <c r="G1204" s="303"/>
    </row>
    <row r="1205" spans="1:7" hidden="1" x14ac:dyDescent="0.25">
      <c r="A1205" s="220" t="s">
        <v>251</v>
      </c>
      <c r="B1205" s="7"/>
      <c r="C1205" s="133"/>
      <c r="D1205" s="111"/>
      <c r="E1205" s="111"/>
      <c r="F1205" s="416"/>
      <c r="G1205" s="303"/>
    </row>
    <row r="1206" spans="1:7" ht="30" hidden="1" x14ac:dyDescent="0.25">
      <c r="A1206" s="17" t="s">
        <v>219</v>
      </c>
      <c r="B1206" s="7"/>
      <c r="C1206" s="133">
        <f>C1207+C1208+C1210+C1212</f>
        <v>300</v>
      </c>
      <c r="D1206" s="111"/>
      <c r="E1206" s="111"/>
      <c r="F1206" s="416"/>
      <c r="G1206" s="303"/>
    </row>
    <row r="1207" spans="1:7" ht="30" hidden="1" x14ac:dyDescent="0.25">
      <c r="A1207" s="17" t="s">
        <v>220</v>
      </c>
      <c r="B1207" s="7"/>
      <c r="C1207" s="133">
        <v>300</v>
      </c>
      <c r="D1207" s="111"/>
      <c r="E1207" s="111"/>
      <c r="F1207" s="416"/>
      <c r="G1207" s="303"/>
    </row>
    <row r="1208" spans="1:7" ht="60" hidden="1" x14ac:dyDescent="0.25">
      <c r="A1208" s="17" t="s">
        <v>253</v>
      </c>
      <c r="B1208" s="7"/>
      <c r="C1208" s="133"/>
      <c r="D1208" s="111"/>
      <c r="E1208" s="111"/>
      <c r="F1208" s="416"/>
      <c r="G1208" s="303"/>
    </row>
    <row r="1209" spans="1:7" hidden="1" x14ac:dyDescent="0.25">
      <c r="A1209" s="220" t="s">
        <v>251</v>
      </c>
      <c r="B1209" s="7"/>
      <c r="C1209" s="133"/>
      <c r="D1209" s="111"/>
      <c r="E1209" s="111"/>
      <c r="F1209" s="416"/>
      <c r="G1209" s="303"/>
    </row>
    <row r="1210" spans="1:7" ht="45" hidden="1" x14ac:dyDescent="0.25">
      <c r="A1210" s="17" t="s">
        <v>254</v>
      </c>
      <c r="B1210" s="7"/>
      <c r="C1210" s="133"/>
      <c r="D1210" s="111"/>
      <c r="E1210" s="111"/>
      <c r="F1210" s="416"/>
      <c r="G1210" s="303"/>
    </row>
    <row r="1211" spans="1:7" hidden="1" x14ac:dyDescent="0.25">
      <c r="A1211" s="220" t="s">
        <v>251</v>
      </c>
      <c r="B1211" s="7"/>
      <c r="C1211" s="133"/>
      <c r="D1211" s="111"/>
      <c r="E1211" s="111"/>
      <c r="F1211" s="416"/>
      <c r="G1211" s="303"/>
    </row>
    <row r="1212" spans="1:7" ht="30" hidden="1" x14ac:dyDescent="0.25">
      <c r="A1212" s="17" t="s">
        <v>221</v>
      </c>
      <c r="B1212" s="7"/>
      <c r="C1212" s="133"/>
      <c r="D1212" s="111"/>
      <c r="E1212" s="111"/>
      <c r="F1212" s="416"/>
      <c r="G1212" s="303"/>
    </row>
    <row r="1213" spans="1:7" hidden="1" x14ac:dyDescent="0.25">
      <c r="A1213" s="220" t="s">
        <v>251</v>
      </c>
      <c r="B1213" s="7"/>
      <c r="C1213" s="133"/>
      <c r="D1213" s="111"/>
      <c r="E1213" s="111"/>
      <c r="F1213" s="416"/>
      <c r="G1213" s="303"/>
    </row>
    <row r="1214" spans="1:7" ht="45" hidden="1" x14ac:dyDescent="0.25">
      <c r="A1214" s="17" t="s">
        <v>222</v>
      </c>
      <c r="B1214" s="7"/>
      <c r="C1214" s="133"/>
      <c r="D1214" s="111"/>
      <c r="E1214" s="111"/>
      <c r="F1214" s="416"/>
      <c r="G1214" s="303"/>
    </row>
    <row r="1215" spans="1:7" ht="30" hidden="1" x14ac:dyDescent="0.25">
      <c r="A1215" s="17" t="s">
        <v>223</v>
      </c>
      <c r="B1215" s="7"/>
      <c r="C1215" s="133"/>
      <c r="D1215" s="111"/>
      <c r="E1215" s="111"/>
      <c r="F1215" s="416"/>
      <c r="G1215" s="303"/>
    </row>
    <row r="1216" spans="1:7" ht="30" hidden="1" x14ac:dyDescent="0.25">
      <c r="A1216" s="17" t="s">
        <v>224</v>
      </c>
      <c r="B1216" s="7"/>
      <c r="C1216" s="133"/>
      <c r="D1216" s="111"/>
      <c r="E1216" s="111"/>
      <c r="F1216" s="416"/>
      <c r="G1216" s="303"/>
    </row>
    <row r="1217" spans="1:7" hidden="1" x14ac:dyDescent="0.25">
      <c r="A1217" s="17" t="s">
        <v>225</v>
      </c>
      <c r="B1217" s="7"/>
      <c r="C1217" s="111"/>
      <c r="D1217" s="111"/>
      <c r="E1217" s="111"/>
      <c r="F1217" s="416"/>
      <c r="G1217" s="303"/>
    </row>
    <row r="1218" spans="1:7" hidden="1" x14ac:dyDescent="0.25">
      <c r="A1218" s="17" t="s">
        <v>259</v>
      </c>
      <c r="B1218" s="7"/>
      <c r="C1218" s="111"/>
      <c r="D1218" s="111"/>
      <c r="E1218" s="111"/>
      <c r="F1218" s="416"/>
      <c r="G1218" s="303"/>
    </row>
    <row r="1219" spans="1:7" hidden="1" x14ac:dyDescent="0.25">
      <c r="A1219" s="191" t="s">
        <v>270</v>
      </c>
      <c r="B1219" s="7"/>
      <c r="C1219" s="111"/>
      <c r="D1219" s="111"/>
      <c r="E1219" s="111"/>
      <c r="F1219" s="416"/>
      <c r="G1219" s="303"/>
    </row>
    <row r="1220" spans="1:7" hidden="1" x14ac:dyDescent="0.25">
      <c r="A1220" s="25" t="s">
        <v>139</v>
      </c>
      <c r="B1220" s="7"/>
      <c r="C1220" s="111"/>
      <c r="D1220" s="111"/>
      <c r="E1220" s="111"/>
      <c r="F1220" s="416"/>
      <c r="G1220" s="303"/>
    </row>
    <row r="1221" spans="1:7" hidden="1" x14ac:dyDescent="0.25">
      <c r="A1221" s="191" t="s">
        <v>179</v>
      </c>
      <c r="B1221" s="7"/>
      <c r="C1221" s="111"/>
      <c r="D1221" s="111"/>
      <c r="E1221" s="111"/>
      <c r="F1221" s="416"/>
      <c r="G1221" s="303"/>
    </row>
    <row r="1222" spans="1:7" ht="30" hidden="1" x14ac:dyDescent="0.25">
      <c r="A1222" s="25" t="s">
        <v>140</v>
      </c>
      <c r="B1222" s="7"/>
      <c r="C1222" s="111">
        <v>1299</v>
      </c>
      <c r="D1222" s="111"/>
      <c r="E1222" s="111"/>
      <c r="F1222" s="416"/>
      <c r="G1222" s="303"/>
    </row>
    <row r="1223" spans="1:7" hidden="1" x14ac:dyDescent="0.25">
      <c r="A1223" s="192" t="s">
        <v>197</v>
      </c>
      <c r="B1223" s="7"/>
      <c r="C1223" s="111"/>
      <c r="D1223" s="111"/>
      <c r="E1223" s="111"/>
      <c r="F1223" s="416"/>
      <c r="G1223" s="303"/>
    </row>
    <row r="1224" spans="1:7" hidden="1" x14ac:dyDescent="0.25">
      <c r="A1224" s="232" t="s">
        <v>256</v>
      </c>
      <c r="B1224" s="7"/>
      <c r="C1224" s="111"/>
      <c r="D1224" s="111"/>
      <c r="E1224" s="111"/>
      <c r="F1224" s="416"/>
      <c r="G1224" s="303"/>
    </row>
    <row r="1225" spans="1:7" hidden="1" x14ac:dyDescent="0.25">
      <c r="A1225" s="18" t="s">
        <v>185</v>
      </c>
      <c r="B1225" s="7"/>
      <c r="C1225" s="103">
        <f>C1197+ROUND(C1220*3.2,0)+C1222</f>
        <v>2294</v>
      </c>
      <c r="D1225" s="111"/>
      <c r="E1225" s="111"/>
      <c r="F1225" s="416"/>
      <c r="G1225" s="303"/>
    </row>
    <row r="1226" spans="1:7" ht="14.25" hidden="1" customHeight="1" x14ac:dyDescent="0.25">
      <c r="A1226" s="193" t="s">
        <v>184</v>
      </c>
      <c r="B1226" s="7"/>
      <c r="C1226" s="103">
        <f>C1195+C1225</f>
        <v>27383</v>
      </c>
      <c r="D1226" s="111"/>
      <c r="E1226" s="111"/>
      <c r="F1226" s="416"/>
      <c r="G1226" s="303"/>
    </row>
    <row r="1227" spans="1:7" ht="16.5" hidden="1" customHeight="1" x14ac:dyDescent="0.25">
      <c r="A1227" s="97" t="s">
        <v>8</v>
      </c>
      <c r="B1227" s="141"/>
      <c r="C1227" s="103"/>
      <c r="D1227" s="111"/>
      <c r="E1227" s="111"/>
      <c r="F1227" s="416"/>
    </row>
    <row r="1228" spans="1:7" ht="15.75" hidden="1" customHeight="1" x14ac:dyDescent="0.25">
      <c r="A1228" s="21" t="s">
        <v>97</v>
      </c>
      <c r="B1228" s="141"/>
      <c r="C1228" s="103"/>
      <c r="D1228" s="111"/>
      <c r="E1228" s="111"/>
      <c r="F1228" s="416"/>
    </row>
    <row r="1229" spans="1:7" hidden="1" x14ac:dyDescent="0.25">
      <c r="A1229" s="155" t="s">
        <v>165</v>
      </c>
      <c r="B1229" s="9">
        <v>240</v>
      </c>
      <c r="C1229" s="111">
        <v>300</v>
      </c>
      <c r="D1229" s="275">
        <v>8</v>
      </c>
      <c r="E1229" s="111">
        <f>F1229/B1229</f>
        <v>10</v>
      </c>
      <c r="F1229" s="416">
        <f>C1229*D1229</f>
        <v>2400</v>
      </c>
    </row>
    <row r="1230" spans="1:7" ht="18" hidden="1" customHeight="1" x14ac:dyDescent="0.25">
      <c r="A1230" s="91" t="s">
        <v>166</v>
      </c>
      <c r="B1230" s="9"/>
      <c r="C1230" s="121">
        <f>C1229</f>
        <v>300</v>
      </c>
      <c r="D1230" s="125">
        <f>F1230/C1230</f>
        <v>8</v>
      </c>
      <c r="E1230" s="121">
        <f>E1229</f>
        <v>10</v>
      </c>
      <c r="F1230" s="425">
        <f>F1229</f>
        <v>2400</v>
      </c>
    </row>
    <row r="1231" spans="1:7" ht="18" hidden="1" customHeight="1" x14ac:dyDescent="0.25">
      <c r="A1231" s="161" t="s">
        <v>136</v>
      </c>
      <c r="B1231" s="9"/>
      <c r="C1231" s="150">
        <f>C1230</f>
        <v>300</v>
      </c>
      <c r="D1231" s="123">
        <f>D1230</f>
        <v>8</v>
      </c>
      <c r="E1231" s="150">
        <f>E1230</f>
        <v>10</v>
      </c>
      <c r="F1231" s="429">
        <f>F1230</f>
        <v>2400</v>
      </c>
    </row>
    <row r="1232" spans="1:7" ht="15.75" hidden="1" thickBot="1" x14ac:dyDescent="0.3">
      <c r="A1232" s="115" t="s">
        <v>11</v>
      </c>
      <c r="B1232" s="115"/>
      <c r="C1232" s="327"/>
      <c r="D1232" s="327"/>
      <c r="E1232" s="327"/>
      <c r="F1232" s="440"/>
    </row>
    <row r="1233" spans="1:9" s="3" customFormat="1" hidden="1" x14ac:dyDescent="0.25">
      <c r="A1233" s="328"/>
      <c r="B1233" s="329"/>
      <c r="C1233" s="144"/>
      <c r="D1233" s="144"/>
      <c r="E1233" s="144"/>
      <c r="F1233" s="422"/>
      <c r="G1233" s="4"/>
      <c r="H1233" s="4"/>
    </row>
    <row r="1234" spans="1:9" s="3" customFormat="1" ht="29.25" x14ac:dyDescent="0.25">
      <c r="A1234" s="330" t="s">
        <v>196</v>
      </c>
      <c r="B1234" s="45"/>
      <c r="C1234" s="111"/>
      <c r="D1234" s="111"/>
      <c r="E1234" s="111"/>
      <c r="F1234" s="416"/>
      <c r="G1234" s="4"/>
      <c r="H1234" s="4"/>
    </row>
    <row r="1235" spans="1:9" s="3" customFormat="1" x14ac:dyDescent="0.25">
      <c r="A1235" s="16" t="s">
        <v>187</v>
      </c>
      <c r="B1235" s="7"/>
      <c r="C1235" s="111"/>
      <c r="D1235" s="111"/>
      <c r="E1235" s="111"/>
      <c r="F1235" s="416"/>
      <c r="G1235" s="4"/>
      <c r="H1235" s="4"/>
    </row>
    <row r="1236" spans="1:9" s="3" customFormat="1" x14ac:dyDescent="0.25">
      <c r="A1236" s="17" t="s">
        <v>141</v>
      </c>
      <c r="B1236" s="7"/>
      <c r="C1236" s="111">
        <f>C1237+C1238+C1239+C1240</f>
        <v>36671</v>
      </c>
      <c r="D1236" s="111"/>
      <c r="E1236" s="111"/>
      <c r="F1236" s="416"/>
      <c r="G1236" s="4"/>
      <c r="H1236" s="4"/>
    </row>
    <row r="1237" spans="1:9" s="3" customFormat="1" x14ac:dyDescent="0.25">
      <c r="A1237" s="17" t="s">
        <v>180</v>
      </c>
      <c r="B1237" s="7"/>
      <c r="C1237" s="111"/>
      <c r="D1237" s="111"/>
      <c r="E1237" s="111"/>
      <c r="F1237" s="416"/>
      <c r="G1237" s="4"/>
      <c r="H1237" s="4"/>
    </row>
    <row r="1238" spans="1:9" s="3" customFormat="1" ht="30" x14ac:dyDescent="0.25">
      <c r="A1238" s="17" t="s">
        <v>216</v>
      </c>
      <c r="B1238" s="7"/>
      <c r="C1238" s="111">
        <v>6000</v>
      </c>
      <c r="D1238" s="111"/>
      <c r="E1238" s="111"/>
      <c r="F1238" s="416"/>
      <c r="G1238" s="4"/>
      <c r="H1238" s="4"/>
    </row>
    <row r="1239" spans="1:9" s="3" customFormat="1" ht="30" x14ac:dyDescent="0.25">
      <c r="A1239" s="17" t="s">
        <v>217</v>
      </c>
      <c r="B1239" s="7"/>
      <c r="C1239" s="111"/>
      <c r="D1239" s="111"/>
      <c r="E1239" s="111"/>
      <c r="F1239" s="416"/>
      <c r="G1239" s="4"/>
      <c r="H1239" s="4"/>
    </row>
    <row r="1240" spans="1:9" s="3" customFormat="1" x14ac:dyDescent="0.25">
      <c r="A1240" s="17" t="s">
        <v>218</v>
      </c>
      <c r="B1240" s="7"/>
      <c r="C1240" s="111">
        <v>30671</v>
      </c>
      <c r="D1240" s="111"/>
      <c r="E1240" s="111"/>
      <c r="F1240" s="416"/>
      <c r="G1240" s="303"/>
      <c r="H1240" s="343"/>
    </row>
    <row r="1241" spans="1:9" s="3" customFormat="1" x14ac:dyDescent="0.25">
      <c r="A1241" s="25" t="s">
        <v>139</v>
      </c>
      <c r="B1241" s="7"/>
      <c r="C1241" s="111">
        <v>59283</v>
      </c>
      <c r="D1241" s="111"/>
      <c r="E1241" s="111"/>
      <c r="F1241" s="416"/>
      <c r="G1241" s="303"/>
      <c r="H1241" s="303"/>
      <c r="I1241" s="331"/>
    </row>
    <row r="1242" spans="1:9" s="3" customFormat="1" x14ac:dyDescent="0.25">
      <c r="A1242" s="191" t="s">
        <v>179</v>
      </c>
      <c r="B1242" s="7"/>
      <c r="C1242" s="111">
        <v>48500</v>
      </c>
      <c r="D1242" s="111"/>
      <c r="E1242" s="111"/>
      <c r="F1242" s="416"/>
      <c r="G1242" s="303"/>
      <c r="H1242" s="4"/>
      <c r="I1242" s="331"/>
    </row>
    <row r="1243" spans="1:9" s="3" customFormat="1" x14ac:dyDescent="0.25">
      <c r="A1243" s="18" t="s">
        <v>158</v>
      </c>
      <c r="B1243" s="7"/>
      <c r="C1243" s="103">
        <f>C1236+ROUND(C1241*3.2,0)</f>
        <v>226377</v>
      </c>
      <c r="D1243" s="111"/>
      <c r="E1243" s="111"/>
      <c r="F1243" s="416"/>
      <c r="G1243" s="303"/>
      <c r="H1243" s="303"/>
    </row>
    <row r="1244" spans="1:9" s="3" customFormat="1" x14ac:dyDescent="0.25">
      <c r="A1244" s="16" t="s">
        <v>186</v>
      </c>
      <c r="B1244" s="7"/>
      <c r="C1244" s="111"/>
      <c r="D1244" s="111"/>
      <c r="E1244" s="111"/>
      <c r="F1244" s="416"/>
      <c r="G1244" s="4"/>
      <c r="H1244" s="4"/>
    </row>
    <row r="1245" spans="1:9" s="3" customFormat="1" x14ac:dyDescent="0.25">
      <c r="A1245" s="17" t="s">
        <v>141</v>
      </c>
      <c r="B1245" s="7"/>
      <c r="C1245" s="111">
        <f>C1246+C1247+C1254+C1262+C1263+C1264+C1265+C1266</f>
        <v>42148</v>
      </c>
      <c r="D1245" s="111"/>
      <c r="E1245" s="111"/>
      <c r="F1245" s="416"/>
      <c r="G1245" s="4"/>
      <c r="H1245" s="4"/>
    </row>
    <row r="1246" spans="1:9" s="3" customFormat="1" x14ac:dyDescent="0.25">
      <c r="A1246" s="17" t="s">
        <v>180</v>
      </c>
      <c r="B1246" s="7"/>
      <c r="C1246" s="111"/>
      <c r="D1246" s="111"/>
      <c r="E1246" s="111"/>
      <c r="F1246" s="416"/>
      <c r="G1246" s="4"/>
      <c r="H1246" s="4"/>
    </row>
    <row r="1247" spans="1:9" s="3" customFormat="1" ht="30" x14ac:dyDescent="0.25">
      <c r="A1247" s="17" t="s">
        <v>181</v>
      </c>
      <c r="B1247" s="7"/>
      <c r="C1247" s="133">
        <f>C1248+C1249+C1250+C1252</f>
        <v>7821</v>
      </c>
      <c r="D1247" s="111"/>
      <c r="E1247" s="111"/>
      <c r="F1247" s="416"/>
      <c r="G1247" s="4"/>
      <c r="H1247" s="4"/>
    </row>
    <row r="1248" spans="1:9" s="3" customFormat="1" ht="30" x14ac:dyDescent="0.25">
      <c r="A1248" s="17" t="s">
        <v>182</v>
      </c>
      <c r="B1248" s="7"/>
      <c r="C1248" s="133">
        <v>5668</v>
      </c>
      <c r="D1248" s="111"/>
      <c r="E1248" s="111"/>
      <c r="F1248" s="416"/>
      <c r="G1248" s="4"/>
      <c r="H1248" s="4"/>
    </row>
    <row r="1249" spans="1:8" s="3" customFormat="1" ht="30" x14ac:dyDescent="0.25">
      <c r="A1249" s="17" t="s">
        <v>183</v>
      </c>
      <c r="B1249" s="7"/>
      <c r="C1249" s="133">
        <v>1700</v>
      </c>
      <c r="D1249" s="111"/>
      <c r="E1249" s="111"/>
      <c r="F1249" s="416"/>
      <c r="G1249" s="4"/>
      <c r="H1249" s="4"/>
    </row>
    <row r="1250" spans="1:8" s="3" customFormat="1" ht="45" x14ac:dyDescent="0.25">
      <c r="A1250" s="17" t="s">
        <v>250</v>
      </c>
      <c r="B1250" s="7"/>
      <c r="C1250" s="133"/>
      <c r="D1250" s="111"/>
      <c r="E1250" s="111"/>
      <c r="F1250" s="416"/>
      <c r="G1250" s="4"/>
      <c r="H1250" s="4"/>
    </row>
    <row r="1251" spans="1:8" s="3" customFormat="1" x14ac:dyDescent="0.25">
      <c r="A1251" s="220" t="s">
        <v>251</v>
      </c>
      <c r="B1251" s="7"/>
      <c r="C1251" s="133"/>
      <c r="D1251" s="111"/>
      <c r="E1251" s="111"/>
      <c r="F1251" s="416"/>
      <c r="G1251" s="4"/>
      <c r="H1251" s="4"/>
    </row>
    <row r="1252" spans="1:8" s="3" customFormat="1" ht="30" x14ac:dyDescent="0.25">
      <c r="A1252" s="17" t="s">
        <v>252</v>
      </c>
      <c r="B1252" s="7"/>
      <c r="C1252" s="133">
        <v>453</v>
      </c>
      <c r="D1252" s="111"/>
      <c r="E1252" s="111"/>
      <c r="F1252" s="416"/>
      <c r="G1252" s="4"/>
      <c r="H1252" s="4"/>
    </row>
    <row r="1253" spans="1:8" s="3" customFormat="1" x14ac:dyDescent="0.25">
      <c r="A1253" s="220" t="s">
        <v>251</v>
      </c>
      <c r="B1253" s="7"/>
      <c r="C1253" s="133">
        <v>52</v>
      </c>
      <c r="D1253" s="111"/>
      <c r="E1253" s="111"/>
      <c r="F1253" s="416"/>
      <c r="G1253" s="4"/>
      <c r="H1253" s="4"/>
    </row>
    <row r="1254" spans="1:8" s="3" customFormat="1" ht="30" x14ac:dyDescent="0.25">
      <c r="A1254" s="17" t="s">
        <v>219</v>
      </c>
      <c r="B1254" s="7"/>
      <c r="C1254" s="133">
        <f>C1255+C1256+C1258+C1260</f>
        <v>24327</v>
      </c>
      <c r="D1254" s="111"/>
      <c r="E1254" s="111"/>
      <c r="F1254" s="416"/>
      <c r="G1254" s="4"/>
      <c r="H1254" s="4"/>
    </row>
    <row r="1255" spans="1:8" s="3" customFormat="1" ht="30" x14ac:dyDescent="0.25">
      <c r="A1255" s="17" t="s">
        <v>220</v>
      </c>
      <c r="B1255" s="7"/>
      <c r="C1255" s="133">
        <v>4800</v>
      </c>
      <c r="D1255" s="111"/>
      <c r="E1255" s="111"/>
      <c r="F1255" s="416"/>
      <c r="G1255" s="4"/>
      <c r="H1255" s="4"/>
    </row>
    <row r="1256" spans="1:8" s="3" customFormat="1" ht="60" x14ac:dyDescent="0.25">
      <c r="A1256" s="17" t="s">
        <v>253</v>
      </c>
      <c r="B1256" s="7"/>
      <c r="C1256" s="133">
        <v>16430</v>
      </c>
      <c r="D1256" s="111"/>
      <c r="E1256" s="111"/>
      <c r="F1256" s="416"/>
      <c r="G1256" s="4"/>
      <c r="H1256" s="4"/>
    </row>
    <row r="1257" spans="1:8" s="3" customFormat="1" x14ac:dyDescent="0.25">
      <c r="A1257" s="220" t="s">
        <v>251</v>
      </c>
      <c r="B1257" s="7"/>
      <c r="C1257" s="133">
        <v>3500</v>
      </c>
      <c r="D1257" s="111"/>
      <c r="E1257" s="111"/>
      <c r="F1257" s="416"/>
      <c r="G1257" s="4"/>
      <c r="H1257" s="4"/>
    </row>
    <row r="1258" spans="1:8" s="3" customFormat="1" ht="45" x14ac:dyDescent="0.25">
      <c r="A1258" s="17" t="s">
        <v>254</v>
      </c>
      <c r="B1258" s="7"/>
      <c r="C1258" s="133">
        <v>3097</v>
      </c>
      <c r="D1258" s="111"/>
      <c r="E1258" s="111"/>
      <c r="F1258" s="416"/>
      <c r="G1258" s="4"/>
      <c r="H1258" s="4"/>
    </row>
    <row r="1259" spans="1:8" s="3" customFormat="1" x14ac:dyDescent="0.25">
      <c r="A1259" s="220" t="s">
        <v>251</v>
      </c>
      <c r="B1259" s="7"/>
      <c r="C1259" s="133">
        <v>2079</v>
      </c>
      <c r="D1259" s="111"/>
      <c r="E1259" s="111"/>
      <c r="F1259" s="416"/>
      <c r="G1259" s="4"/>
      <c r="H1259" s="4"/>
    </row>
    <row r="1260" spans="1:8" s="3" customFormat="1" ht="30" x14ac:dyDescent="0.25">
      <c r="A1260" s="17" t="s">
        <v>221</v>
      </c>
      <c r="B1260" s="7"/>
      <c r="C1260" s="133"/>
      <c r="D1260" s="111"/>
      <c r="E1260" s="111"/>
      <c r="F1260" s="416"/>
      <c r="G1260" s="4"/>
      <c r="H1260" s="4"/>
    </row>
    <row r="1261" spans="1:8" s="3" customFormat="1" x14ac:dyDescent="0.25">
      <c r="A1261" s="220" t="s">
        <v>251</v>
      </c>
      <c r="B1261" s="7"/>
      <c r="C1261" s="133"/>
      <c r="D1261" s="111"/>
      <c r="E1261" s="111"/>
      <c r="F1261" s="416"/>
      <c r="G1261" s="4"/>
      <c r="H1261" s="4"/>
    </row>
    <row r="1262" spans="1:8" s="3" customFormat="1" ht="45" x14ac:dyDescent="0.25">
      <c r="A1262" s="17" t="s">
        <v>222</v>
      </c>
      <c r="B1262" s="7"/>
      <c r="C1262" s="133"/>
      <c r="D1262" s="111"/>
      <c r="E1262" s="111"/>
      <c r="F1262" s="416"/>
      <c r="G1262" s="4"/>
      <c r="H1262" s="4"/>
    </row>
    <row r="1263" spans="1:8" s="3" customFormat="1" ht="30" x14ac:dyDescent="0.25">
      <c r="A1263" s="17" t="s">
        <v>223</v>
      </c>
      <c r="B1263" s="7"/>
      <c r="C1263" s="133">
        <v>10000</v>
      </c>
      <c r="D1263" s="111"/>
      <c r="E1263" s="111"/>
      <c r="F1263" s="416"/>
      <c r="G1263" s="4"/>
      <c r="H1263" s="4"/>
    </row>
    <row r="1264" spans="1:8" s="3" customFormat="1" ht="30" x14ac:dyDescent="0.25">
      <c r="A1264" s="17" t="s">
        <v>224</v>
      </c>
      <c r="B1264" s="7"/>
      <c r="C1264" s="133"/>
      <c r="D1264" s="111"/>
      <c r="E1264" s="111"/>
      <c r="F1264" s="416"/>
      <c r="G1264" s="4"/>
      <c r="H1264" s="4"/>
    </row>
    <row r="1265" spans="1:8" s="3" customFormat="1" x14ac:dyDescent="0.25">
      <c r="A1265" s="17" t="s">
        <v>225</v>
      </c>
      <c r="B1265" s="7"/>
      <c r="C1265" s="111"/>
      <c r="D1265" s="111"/>
      <c r="E1265" s="111"/>
      <c r="F1265" s="416"/>
      <c r="G1265" s="4"/>
      <c r="H1265" s="4"/>
    </row>
    <row r="1266" spans="1:8" s="3" customFormat="1" x14ac:dyDescent="0.25">
      <c r="A1266" s="17" t="s">
        <v>259</v>
      </c>
      <c r="B1266" s="7"/>
      <c r="C1266" s="111"/>
      <c r="D1266" s="111"/>
      <c r="E1266" s="111"/>
      <c r="F1266" s="416"/>
      <c r="G1266" s="4"/>
      <c r="H1266" s="4"/>
    </row>
    <row r="1267" spans="1:8" s="3" customFormat="1" x14ac:dyDescent="0.25">
      <c r="A1267" s="191" t="s">
        <v>270</v>
      </c>
      <c r="B1267" s="7"/>
      <c r="C1267" s="111"/>
      <c r="D1267" s="111"/>
      <c r="E1267" s="111"/>
      <c r="F1267" s="416"/>
      <c r="G1267" s="4"/>
      <c r="H1267" s="4"/>
    </row>
    <row r="1268" spans="1:8" s="3" customFormat="1" x14ac:dyDescent="0.25">
      <c r="A1268" s="25" t="s">
        <v>139</v>
      </c>
      <c r="B1268" s="7"/>
      <c r="C1268" s="111"/>
      <c r="D1268" s="111"/>
      <c r="E1268" s="111"/>
      <c r="F1268" s="416"/>
      <c r="G1268" s="4"/>
      <c r="H1268" s="4"/>
    </row>
    <row r="1269" spans="1:8" s="3" customFormat="1" x14ac:dyDescent="0.25">
      <c r="A1269" s="191" t="s">
        <v>179</v>
      </c>
      <c r="B1269" s="7"/>
      <c r="C1269" s="111"/>
      <c r="D1269" s="111"/>
      <c r="E1269" s="111"/>
      <c r="F1269" s="416"/>
      <c r="G1269" s="4"/>
      <c r="H1269" s="4"/>
    </row>
    <row r="1270" spans="1:8" s="3" customFormat="1" ht="30" x14ac:dyDescent="0.25">
      <c r="A1270" s="25" t="s">
        <v>140</v>
      </c>
      <c r="B1270" s="7"/>
      <c r="C1270" s="111">
        <v>16767</v>
      </c>
      <c r="D1270" s="111"/>
      <c r="E1270" s="111"/>
      <c r="F1270" s="416"/>
      <c r="G1270" s="4"/>
      <c r="H1270" s="4"/>
    </row>
    <row r="1271" spans="1:8" s="3" customFormat="1" x14ac:dyDescent="0.25">
      <c r="A1271" s="192" t="s">
        <v>197</v>
      </c>
      <c r="B1271" s="7"/>
      <c r="C1271" s="111"/>
      <c r="D1271" s="111"/>
      <c r="E1271" s="111"/>
      <c r="F1271" s="416"/>
      <c r="G1271" s="4"/>
      <c r="H1271" s="4"/>
    </row>
    <row r="1272" spans="1:8" s="3" customFormat="1" x14ac:dyDescent="0.25">
      <c r="A1272" s="232" t="s">
        <v>256</v>
      </c>
      <c r="B1272" s="7"/>
      <c r="C1272" s="111"/>
      <c r="D1272" s="111"/>
      <c r="E1272" s="111"/>
      <c r="F1272" s="416"/>
      <c r="G1272" s="4"/>
      <c r="H1272" s="4"/>
    </row>
    <row r="1273" spans="1:8" s="3" customFormat="1" x14ac:dyDescent="0.25">
      <c r="A1273" s="18" t="s">
        <v>185</v>
      </c>
      <c r="B1273" s="7"/>
      <c r="C1273" s="103">
        <f>C1245+ROUND(C1268*3.2,0)+C1270</f>
        <v>58915</v>
      </c>
      <c r="D1273" s="111"/>
      <c r="E1273" s="111"/>
      <c r="F1273" s="416"/>
      <c r="G1273" s="4"/>
      <c r="H1273" s="4"/>
    </row>
    <row r="1274" spans="1:8" s="3" customFormat="1" ht="16.5" customHeight="1" x14ac:dyDescent="0.25">
      <c r="A1274" s="193" t="s">
        <v>184</v>
      </c>
      <c r="B1274" s="7"/>
      <c r="C1274" s="103">
        <f>C1243+C1273</f>
        <v>285292</v>
      </c>
      <c r="D1274" s="111"/>
      <c r="E1274" s="111"/>
      <c r="F1274" s="416"/>
      <c r="G1274" s="4"/>
      <c r="H1274" s="4"/>
    </row>
    <row r="1275" spans="1:8" s="3" customFormat="1" x14ac:dyDescent="0.25">
      <c r="A1275" s="173" t="s">
        <v>142</v>
      </c>
      <c r="B1275" s="141"/>
      <c r="C1275" s="111"/>
      <c r="D1275" s="111"/>
      <c r="E1275" s="111"/>
      <c r="F1275" s="416"/>
      <c r="G1275" s="4"/>
      <c r="H1275" s="4"/>
    </row>
    <row r="1276" spans="1:8" s="3" customFormat="1" x14ac:dyDescent="0.25">
      <c r="A1276" s="194" t="s">
        <v>40</v>
      </c>
      <c r="B1276" s="42"/>
      <c r="C1276" s="133">
        <v>4100</v>
      </c>
      <c r="D1276" s="111"/>
      <c r="E1276" s="111"/>
      <c r="F1276" s="417"/>
      <c r="G1276" s="4"/>
      <c r="H1276" s="4"/>
    </row>
    <row r="1277" spans="1:8" s="3" customFormat="1" x14ac:dyDescent="0.25">
      <c r="A1277" s="194" t="s">
        <v>41</v>
      </c>
      <c r="B1277" s="42"/>
      <c r="C1277" s="133">
        <v>2500</v>
      </c>
      <c r="D1277" s="111"/>
      <c r="E1277" s="111"/>
      <c r="F1277" s="417"/>
      <c r="G1277" s="4"/>
      <c r="H1277" s="4"/>
    </row>
    <row r="1278" spans="1:8" s="3" customFormat="1" x14ac:dyDescent="0.25">
      <c r="A1278" s="194" t="s">
        <v>42</v>
      </c>
      <c r="B1278" s="111"/>
      <c r="C1278" s="111">
        <v>2500</v>
      </c>
      <c r="D1278" s="111"/>
      <c r="E1278" s="111"/>
      <c r="F1278" s="417"/>
      <c r="G1278" s="4"/>
      <c r="H1278" s="4"/>
    </row>
    <row r="1279" spans="1:8" s="3" customFormat="1" x14ac:dyDescent="0.25">
      <c r="A1279" s="194" t="s">
        <v>63</v>
      </c>
      <c r="B1279" s="111"/>
      <c r="C1279" s="111">
        <v>2100</v>
      </c>
      <c r="D1279" s="111"/>
      <c r="E1279" s="111"/>
      <c r="F1279" s="417"/>
      <c r="G1279" s="4"/>
      <c r="H1279" s="4"/>
    </row>
    <row r="1280" spans="1:8" s="3" customFormat="1" ht="21" customHeight="1" x14ac:dyDescent="0.25">
      <c r="A1280" s="97" t="s">
        <v>8</v>
      </c>
      <c r="B1280" s="141"/>
      <c r="C1280" s="103"/>
      <c r="D1280" s="111"/>
      <c r="E1280" s="111"/>
      <c r="F1280" s="416"/>
      <c r="G1280" s="4"/>
      <c r="H1280" s="4"/>
    </row>
    <row r="1281" spans="1:6" x14ac:dyDescent="0.25">
      <c r="A1281" s="21" t="s">
        <v>97</v>
      </c>
      <c r="B1281" s="141"/>
      <c r="C1281" s="111"/>
      <c r="D1281" s="111"/>
      <c r="E1281" s="111"/>
      <c r="F1281" s="416"/>
    </row>
    <row r="1282" spans="1:6" x14ac:dyDescent="0.25">
      <c r="A1282" s="155" t="s">
        <v>165</v>
      </c>
      <c r="B1282" s="9">
        <v>240</v>
      </c>
      <c r="C1282" s="111">
        <v>1225</v>
      </c>
      <c r="D1282" s="13">
        <v>8</v>
      </c>
      <c r="E1282" s="111">
        <f>ROUND(F1282/B1282,0)</f>
        <v>41</v>
      </c>
      <c r="F1282" s="416">
        <f>ROUND(C1282*D1282,0)</f>
        <v>9800</v>
      </c>
    </row>
    <row r="1283" spans="1:6" ht="18.75" customHeight="1" x14ac:dyDescent="0.25">
      <c r="A1283" s="91" t="s">
        <v>166</v>
      </c>
      <c r="B1283" s="9"/>
      <c r="C1283" s="121">
        <f>C1282</f>
        <v>1225</v>
      </c>
      <c r="D1283" s="304">
        <f>F1283/C1283</f>
        <v>8</v>
      </c>
      <c r="E1283" s="121">
        <f>E1282</f>
        <v>41</v>
      </c>
      <c r="F1283" s="425">
        <f>F1282</f>
        <v>9800</v>
      </c>
    </row>
    <row r="1284" spans="1:6" ht="18.75" customHeight="1" x14ac:dyDescent="0.25">
      <c r="A1284" s="161" t="s">
        <v>136</v>
      </c>
      <c r="B1284" s="9"/>
      <c r="C1284" s="150">
        <f>C1283</f>
        <v>1225</v>
      </c>
      <c r="D1284" s="8">
        <f>D1283</f>
        <v>8</v>
      </c>
      <c r="E1284" s="150">
        <f>E1283</f>
        <v>41</v>
      </c>
      <c r="F1284" s="429">
        <f>F1283</f>
        <v>9800</v>
      </c>
    </row>
    <row r="1285" spans="1:6" ht="15.75" thickBot="1" x14ac:dyDescent="0.3">
      <c r="A1285" s="115" t="s">
        <v>11</v>
      </c>
      <c r="B1285" s="115"/>
      <c r="C1285" s="107"/>
      <c r="D1285" s="107"/>
      <c r="E1285" s="107"/>
      <c r="F1285" s="441"/>
    </row>
    <row r="1286" spans="1:6" ht="26.25" hidden="1" customHeight="1" x14ac:dyDescent="0.25">
      <c r="A1286" s="332" t="s">
        <v>240</v>
      </c>
      <c r="B1286" s="333"/>
      <c r="C1286" s="334"/>
      <c r="D1286" s="334"/>
      <c r="E1286" s="334"/>
      <c r="F1286" s="442"/>
    </row>
    <row r="1287" spans="1:6" ht="18" hidden="1" customHeight="1" x14ac:dyDescent="0.25">
      <c r="A1287" s="10" t="s">
        <v>5</v>
      </c>
      <c r="B1287" s="252"/>
      <c r="C1287" s="111"/>
      <c r="D1287" s="111"/>
      <c r="E1287" s="111"/>
      <c r="F1287" s="416"/>
    </row>
    <row r="1288" spans="1:6" hidden="1" x14ac:dyDescent="0.25">
      <c r="A1288" s="11" t="s">
        <v>24</v>
      </c>
      <c r="B1288" s="40">
        <v>340</v>
      </c>
      <c r="C1288" s="9">
        <v>200</v>
      </c>
      <c r="D1288" s="13">
        <v>11</v>
      </c>
      <c r="E1288" s="111">
        <f>ROUND(F1288/B1288,0)</f>
        <v>6</v>
      </c>
      <c r="F1288" s="416">
        <f>ROUND(C1288*D1288,0)</f>
        <v>2200</v>
      </c>
    </row>
    <row r="1289" spans="1:6" hidden="1" x14ac:dyDescent="0.25">
      <c r="A1289" s="11" t="s">
        <v>74</v>
      </c>
      <c r="B1289" s="40">
        <v>340</v>
      </c>
      <c r="C1289" s="9">
        <v>100</v>
      </c>
      <c r="D1289" s="13">
        <v>12</v>
      </c>
      <c r="E1289" s="111">
        <f>ROUND(F1289/B1289,0)</f>
        <v>4</v>
      </c>
      <c r="F1289" s="416">
        <f>ROUND(C1289*D1289,0)</f>
        <v>1200</v>
      </c>
    </row>
    <row r="1290" spans="1:6" hidden="1" x14ac:dyDescent="0.25">
      <c r="A1290" s="11" t="s">
        <v>13</v>
      </c>
      <c r="B1290" s="40">
        <v>340</v>
      </c>
      <c r="C1290" s="9">
        <v>180</v>
      </c>
      <c r="D1290" s="13">
        <v>8.9</v>
      </c>
      <c r="E1290" s="111">
        <f>ROUND(F1290/B1290,0)</f>
        <v>5</v>
      </c>
      <c r="F1290" s="416">
        <f>ROUND(C1290*D1290,0)</f>
        <v>1602</v>
      </c>
    </row>
    <row r="1291" spans="1:6" hidden="1" x14ac:dyDescent="0.25">
      <c r="A1291" s="11" t="s">
        <v>75</v>
      </c>
      <c r="B1291" s="40">
        <v>340</v>
      </c>
      <c r="C1291" s="9">
        <v>60</v>
      </c>
      <c r="D1291" s="335">
        <v>12.4</v>
      </c>
      <c r="E1291" s="111">
        <f>ROUND(F1291/B1291,0)</f>
        <v>2</v>
      </c>
      <c r="F1291" s="416">
        <f>ROUND(C1291*D1291,0)</f>
        <v>744</v>
      </c>
    </row>
    <row r="1292" spans="1:6" ht="15.75" hidden="1" customHeight="1" x14ac:dyDescent="0.25">
      <c r="A1292" s="106" t="s">
        <v>6</v>
      </c>
      <c r="B1292" s="336">
        <v>340</v>
      </c>
      <c r="C1292" s="19">
        <f>C1288+C1289+C1290+C1291</f>
        <v>540</v>
      </c>
      <c r="D1292" s="123">
        <f>F1292/C1292</f>
        <v>10.640740740740741</v>
      </c>
      <c r="E1292" s="19">
        <f>E1288+E1289+E1290+E1291</f>
        <v>17</v>
      </c>
      <c r="F1292" s="443">
        <f>F1288+F1289+F1290+F1291</f>
        <v>5746</v>
      </c>
    </row>
    <row r="1293" spans="1:6" hidden="1" x14ac:dyDescent="0.25">
      <c r="A1293" s="16" t="s">
        <v>187</v>
      </c>
      <c r="B1293" s="7"/>
      <c r="C1293" s="7"/>
      <c r="D1293" s="7"/>
      <c r="E1293" s="7"/>
      <c r="F1293" s="444"/>
    </row>
    <row r="1294" spans="1:6" hidden="1" x14ac:dyDescent="0.25">
      <c r="A1294" s="17" t="s">
        <v>141</v>
      </c>
      <c r="B1294" s="7"/>
      <c r="C1294" s="111">
        <f>C1295+C1296+C1297+C1298</f>
        <v>6487</v>
      </c>
      <c r="D1294" s="337"/>
      <c r="E1294" s="337"/>
      <c r="F1294" s="445"/>
    </row>
    <row r="1295" spans="1:6" hidden="1" x14ac:dyDescent="0.25">
      <c r="A1295" s="17" t="s">
        <v>180</v>
      </c>
      <c r="B1295" s="7"/>
      <c r="C1295" s="111"/>
      <c r="D1295" s="337"/>
      <c r="E1295" s="337"/>
      <c r="F1295" s="445"/>
    </row>
    <row r="1296" spans="1:6" ht="30" hidden="1" x14ac:dyDescent="0.25">
      <c r="A1296" s="17" t="s">
        <v>216</v>
      </c>
      <c r="B1296" s="7"/>
      <c r="C1296" s="111">
        <v>200</v>
      </c>
      <c r="D1296" s="337"/>
      <c r="E1296" s="337"/>
      <c r="F1296" s="445"/>
    </row>
    <row r="1297" spans="1:7" ht="30" hidden="1" x14ac:dyDescent="0.25">
      <c r="A1297" s="17" t="s">
        <v>217</v>
      </c>
      <c r="B1297" s="7"/>
      <c r="C1297" s="111"/>
      <c r="D1297" s="337"/>
      <c r="E1297" s="337"/>
      <c r="F1297" s="445"/>
    </row>
    <row r="1298" spans="1:7" hidden="1" x14ac:dyDescent="0.25">
      <c r="A1298" s="17" t="s">
        <v>218</v>
      </c>
      <c r="B1298" s="7"/>
      <c r="C1298" s="202">
        <v>6287</v>
      </c>
      <c r="D1298" s="337"/>
      <c r="E1298" s="337"/>
      <c r="F1298" s="445"/>
    </row>
    <row r="1299" spans="1:7" hidden="1" x14ac:dyDescent="0.25">
      <c r="A1299" s="25" t="s">
        <v>139</v>
      </c>
      <c r="B1299" s="7"/>
      <c r="C1299" s="111">
        <v>12000</v>
      </c>
      <c r="D1299" s="337"/>
      <c r="E1299" s="337"/>
      <c r="F1299" s="445"/>
    </row>
    <row r="1300" spans="1:7" hidden="1" x14ac:dyDescent="0.25">
      <c r="A1300" s="191" t="s">
        <v>179</v>
      </c>
      <c r="B1300" s="7"/>
      <c r="C1300" s="111">
        <v>8400</v>
      </c>
      <c r="D1300" s="337"/>
      <c r="E1300" s="337"/>
      <c r="F1300" s="445"/>
    </row>
    <row r="1301" spans="1:7" hidden="1" x14ac:dyDescent="0.25">
      <c r="A1301" s="18" t="s">
        <v>158</v>
      </c>
      <c r="B1301" s="7"/>
      <c r="C1301" s="103">
        <f>C1294+ROUND(C1299*3.2,0)</f>
        <v>44887</v>
      </c>
      <c r="D1301" s="337"/>
      <c r="E1301" s="337"/>
      <c r="F1301" s="445"/>
      <c r="G1301" s="303"/>
    </row>
    <row r="1302" spans="1:7" hidden="1" x14ac:dyDescent="0.25">
      <c r="A1302" s="16" t="s">
        <v>186</v>
      </c>
      <c r="B1302" s="7"/>
      <c r="C1302" s="111"/>
      <c r="D1302" s="337"/>
      <c r="E1302" s="337"/>
      <c r="F1302" s="445"/>
    </row>
    <row r="1303" spans="1:7" hidden="1" x14ac:dyDescent="0.25">
      <c r="A1303" s="17" t="s">
        <v>141</v>
      </c>
      <c r="B1303" s="7"/>
      <c r="C1303" s="111">
        <f>C1304+C1305+C1312+C1320+C1321+C1322+C1323+C1324</f>
        <v>2033</v>
      </c>
      <c r="D1303" s="337"/>
      <c r="E1303" s="337"/>
      <c r="F1303" s="445"/>
    </row>
    <row r="1304" spans="1:7" hidden="1" x14ac:dyDescent="0.25">
      <c r="A1304" s="17" t="s">
        <v>180</v>
      </c>
      <c r="B1304" s="7"/>
      <c r="C1304" s="111"/>
      <c r="D1304" s="337"/>
      <c r="E1304" s="337"/>
      <c r="F1304" s="445"/>
    </row>
    <row r="1305" spans="1:7" ht="30" hidden="1" x14ac:dyDescent="0.25">
      <c r="A1305" s="17" t="s">
        <v>181</v>
      </c>
      <c r="B1305" s="7"/>
      <c r="C1305" s="133">
        <f>C1306+C1307+C1308+C1310</f>
        <v>1933</v>
      </c>
      <c r="D1305" s="337"/>
      <c r="E1305" s="337"/>
      <c r="F1305" s="445"/>
    </row>
    <row r="1306" spans="1:7" ht="30" hidden="1" x14ac:dyDescent="0.25">
      <c r="A1306" s="17" t="s">
        <v>182</v>
      </c>
      <c r="B1306" s="7"/>
      <c r="C1306" s="133">
        <v>1487</v>
      </c>
      <c r="D1306" s="337"/>
      <c r="E1306" s="337"/>
      <c r="F1306" s="445"/>
    </row>
    <row r="1307" spans="1:7" ht="30" hidden="1" x14ac:dyDescent="0.25">
      <c r="A1307" s="17" t="s">
        <v>183</v>
      </c>
      <c r="B1307" s="7"/>
      <c r="C1307" s="133">
        <v>446</v>
      </c>
      <c r="D1307" s="337"/>
      <c r="E1307" s="337"/>
      <c r="F1307" s="445"/>
    </row>
    <row r="1308" spans="1:7" ht="45" hidden="1" x14ac:dyDescent="0.25">
      <c r="A1308" s="17" t="s">
        <v>250</v>
      </c>
      <c r="B1308" s="7"/>
      <c r="C1308" s="133"/>
      <c r="D1308" s="337"/>
      <c r="E1308" s="337"/>
      <c r="F1308" s="445"/>
    </row>
    <row r="1309" spans="1:7" hidden="1" x14ac:dyDescent="0.25">
      <c r="A1309" s="220" t="s">
        <v>251</v>
      </c>
      <c r="B1309" s="7"/>
      <c r="C1309" s="133"/>
      <c r="D1309" s="337"/>
      <c r="E1309" s="337"/>
      <c r="F1309" s="445"/>
    </row>
    <row r="1310" spans="1:7" ht="30" hidden="1" x14ac:dyDescent="0.25">
      <c r="A1310" s="17" t="s">
        <v>252</v>
      </c>
      <c r="B1310" s="7"/>
      <c r="C1310" s="133"/>
      <c r="D1310" s="337"/>
      <c r="E1310" s="337"/>
      <c r="F1310" s="445"/>
    </row>
    <row r="1311" spans="1:7" hidden="1" x14ac:dyDescent="0.25">
      <c r="A1311" s="220" t="s">
        <v>251</v>
      </c>
      <c r="B1311" s="7"/>
      <c r="C1311" s="133"/>
      <c r="D1311" s="337"/>
      <c r="E1311" s="337"/>
      <c r="F1311" s="445"/>
    </row>
    <row r="1312" spans="1:7" ht="30" hidden="1" x14ac:dyDescent="0.25">
      <c r="A1312" s="17" t="s">
        <v>219</v>
      </c>
      <c r="B1312" s="7"/>
      <c r="C1312" s="133">
        <f>C1313+C1314+C1316+C1318</f>
        <v>100</v>
      </c>
      <c r="D1312" s="337"/>
      <c r="E1312" s="337"/>
      <c r="F1312" s="445"/>
    </row>
    <row r="1313" spans="1:6" ht="30" hidden="1" x14ac:dyDescent="0.25">
      <c r="A1313" s="17" t="s">
        <v>220</v>
      </c>
      <c r="B1313" s="7"/>
      <c r="C1313" s="133">
        <v>100</v>
      </c>
      <c r="D1313" s="337"/>
      <c r="E1313" s="337"/>
      <c r="F1313" s="445"/>
    </row>
    <row r="1314" spans="1:6" ht="60" hidden="1" x14ac:dyDescent="0.25">
      <c r="A1314" s="17" t="s">
        <v>253</v>
      </c>
      <c r="B1314" s="7"/>
      <c r="C1314" s="133"/>
      <c r="D1314" s="337"/>
      <c r="E1314" s="337"/>
      <c r="F1314" s="445"/>
    </row>
    <row r="1315" spans="1:6" hidden="1" x14ac:dyDescent="0.25">
      <c r="A1315" s="220" t="s">
        <v>251</v>
      </c>
      <c r="B1315" s="7"/>
      <c r="C1315" s="133"/>
      <c r="D1315" s="337"/>
      <c r="E1315" s="337"/>
      <c r="F1315" s="445"/>
    </row>
    <row r="1316" spans="1:6" ht="45" hidden="1" x14ac:dyDescent="0.25">
      <c r="A1316" s="17" t="s">
        <v>254</v>
      </c>
      <c r="B1316" s="7"/>
      <c r="C1316" s="133"/>
      <c r="D1316" s="337"/>
      <c r="E1316" s="337"/>
      <c r="F1316" s="445"/>
    </row>
    <row r="1317" spans="1:6" hidden="1" x14ac:dyDescent="0.25">
      <c r="A1317" s="220" t="s">
        <v>251</v>
      </c>
      <c r="B1317" s="7"/>
      <c r="C1317" s="133"/>
      <c r="D1317" s="337"/>
      <c r="E1317" s="337"/>
      <c r="F1317" s="445"/>
    </row>
    <row r="1318" spans="1:6" ht="30" hidden="1" x14ac:dyDescent="0.25">
      <c r="A1318" s="17" t="s">
        <v>221</v>
      </c>
      <c r="B1318" s="7"/>
      <c r="C1318" s="133"/>
      <c r="D1318" s="337"/>
      <c r="E1318" s="337"/>
      <c r="F1318" s="445"/>
    </row>
    <row r="1319" spans="1:6" hidden="1" x14ac:dyDescent="0.25">
      <c r="A1319" s="220" t="s">
        <v>251</v>
      </c>
      <c r="B1319" s="7"/>
      <c r="C1319" s="133"/>
      <c r="D1319" s="337"/>
      <c r="E1319" s="337"/>
      <c r="F1319" s="445"/>
    </row>
    <row r="1320" spans="1:6" ht="45" hidden="1" x14ac:dyDescent="0.25">
      <c r="A1320" s="17" t="s">
        <v>222</v>
      </c>
      <c r="B1320" s="7"/>
      <c r="C1320" s="133"/>
      <c r="D1320" s="337"/>
      <c r="E1320" s="337"/>
      <c r="F1320" s="445"/>
    </row>
    <row r="1321" spans="1:6" ht="30" hidden="1" x14ac:dyDescent="0.25">
      <c r="A1321" s="17" t="s">
        <v>223</v>
      </c>
      <c r="B1321" s="7"/>
      <c r="C1321" s="133"/>
      <c r="D1321" s="337"/>
      <c r="E1321" s="337"/>
      <c r="F1321" s="445"/>
    </row>
    <row r="1322" spans="1:6" ht="30" hidden="1" x14ac:dyDescent="0.25">
      <c r="A1322" s="17" t="s">
        <v>224</v>
      </c>
      <c r="B1322" s="7"/>
      <c r="C1322" s="133"/>
      <c r="D1322" s="337"/>
      <c r="E1322" s="337"/>
      <c r="F1322" s="445"/>
    </row>
    <row r="1323" spans="1:6" hidden="1" x14ac:dyDescent="0.25">
      <c r="A1323" s="17" t="s">
        <v>225</v>
      </c>
      <c r="B1323" s="7"/>
      <c r="C1323" s="111"/>
      <c r="D1323" s="337"/>
      <c r="E1323" s="337"/>
      <c r="F1323" s="445"/>
    </row>
    <row r="1324" spans="1:6" hidden="1" x14ac:dyDescent="0.25">
      <c r="A1324" s="17" t="s">
        <v>259</v>
      </c>
      <c r="B1324" s="7"/>
      <c r="C1324" s="111"/>
      <c r="D1324" s="337"/>
      <c r="E1324" s="337"/>
      <c r="F1324" s="445"/>
    </row>
    <row r="1325" spans="1:6" hidden="1" x14ac:dyDescent="0.25">
      <c r="A1325" s="191" t="s">
        <v>270</v>
      </c>
      <c r="B1325" s="7"/>
      <c r="C1325" s="111"/>
      <c r="D1325" s="337"/>
      <c r="E1325" s="337"/>
      <c r="F1325" s="445"/>
    </row>
    <row r="1326" spans="1:6" hidden="1" x14ac:dyDescent="0.25">
      <c r="A1326" s="25" t="s">
        <v>139</v>
      </c>
      <c r="B1326" s="7"/>
      <c r="C1326" s="111">
        <v>50</v>
      </c>
      <c r="D1326" s="337"/>
      <c r="E1326" s="337"/>
      <c r="F1326" s="445"/>
    </row>
    <row r="1327" spans="1:6" hidden="1" x14ac:dyDescent="0.25">
      <c r="A1327" s="191" t="s">
        <v>179</v>
      </c>
      <c r="B1327" s="7"/>
      <c r="C1327" s="111"/>
      <c r="D1327" s="337"/>
      <c r="E1327" s="337"/>
      <c r="F1327" s="445"/>
    </row>
    <row r="1328" spans="1:6" ht="30" hidden="1" x14ac:dyDescent="0.25">
      <c r="A1328" s="25" t="s">
        <v>140</v>
      </c>
      <c r="B1328" s="7"/>
      <c r="C1328" s="111">
        <v>1892</v>
      </c>
      <c r="D1328" s="337"/>
      <c r="E1328" s="337"/>
      <c r="F1328" s="445"/>
    </row>
    <row r="1329" spans="1:6" hidden="1" x14ac:dyDescent="0.25">
      <c r="A1329" s="192" t="s">
        <v>197</v>
      </c>
      <c r="B1329" s="7"/>
      <c r="C1329" s="111"/>
      <c r="D1329" s="337"/>
      <c r="E1329" s="337"/>
      <c r="F1329" s="445"/>
    </row>
    <row r="1330" spans="1:6" hidden="1" x14ac:dyDescent="0.25">
      <c r="A1330" s="232" t="s">
        <v>256</v>
      </c>
      <c r="B1330" s="7"/>
      <c r="C1330" s="111"/>
      <c r="D1330" s="337"/>
      <c r="E1330" s="337"/>
      <c r="F1330" s="445"/>
    </row>
    <row r="1331" spans="1:6" hidden="1" x14ac:dyDescent="0.25">
      <c r="A1331" s="18" t="s">
        <v>185</v>
      </c>
      <c r="B1331" s="7"/>
      <c r="C1331" s="103">
        <f>C1303+ROUND(C1326*3.2,0)+C1328</f>
        <v>4085</v>
      </c>
      <c r="D1331" s="337"/>
      <c r="E1331" s="337"/>
      <c r="F1331" s="445"/>
    </row>
    <row r="1332" spans="1:6" ht="15" hidden="1" customHeight="1" x14ac:dyDescent="0.25">
      <c r="A1332" s="193" t="s">
        <v>184</v>
      </c>
      <c r="B1332" s="7"/>
      <c r="C1332" s="103">
        <f>C1301+C1331</f>
        <v>48972</v>
      </c>
      <c r="D1332" s="337"/>
      <c r="E1332" s="337"/>
      <c r="F1332" s="445"/>
    </row>
    <row r="1333" spans="1:6" ht="15.75" hidden="1" customHeight="1" x14ac:dyDescent="0.25">
      <c r="A1333" s="153" t="s">
        <v>8</v>
      </c>
      <c r="B1333" s="111"/>
      <c r="C1333" s="152"/>
      <c r="D1333" s="152"/>
      <c r="E1333" s="152"/>
      <c r="F1333" s="417"/>
    </row>
    <row r="1334" spans="1:6" ht="15.75" hidden="1" customHeight="1" x14ac:dyDescent="0.25">
      <c r="A1334" s="97" t="s">
        <v>164</v>
      </c>
      <c r="B1334" s="152"/>
      <c r="C1334" s="317"/>
      <c r="D1334" s="152"/>
      <c r="E1334" s="317"/>
      <c r="F1334" s="417"/>
    </row>
    <row r="1335" spans="1:6" ht="15.75" hidden="1" customHeight="1" x14ac:dyDescent="0.25">
      <c r="A1335" s="67" t="s">
        <v>24</v>
      </c>
      <c r="B1335" s="152">
        <v>340</v>
      </c>
      <c r="C1335" s="111">
        <v>35</v>
      </c>
      <c r="D1335" s="160">
        <v>9</v>
      </c>
      <c r="E1335" s="111">
        <f>ROUND(F1335/B1335,0)</f>
        <v>1</v>
      </c>
      <c r="F1335" s="416">
        <f>C1335*D1335</f>
        <v>315</v>
      </c>
    </row>
    <row r="1336" spans="1:6" ht="15.75" hidden="1" customHeight="1" x14ac:dyDescent="0.25">
      <c r="A1336" s="67" t="s">
        <v>74</v>
      </c>
      <c r="B1336" s="152">
        <v>340</v>
      </c>
      <c r="C1336" s="111">
        <v>15</v>
      </c>
      <c r="D1336" s="160">
        <v>12</v>
      </c>
      <c r="E1336" s="111">
        <f>ROUND(F1336/B1336,0)</f>
        <v>1</v>
      </c>
      <c r="F1336" s="416">
        <f>C1336*D1336</f>
        <v>180</v>
      </c>
    </row>
    <row r="1337" spans="1:6" ht="15.75" hidden="1" customHeight="1" x14ac:dyDescent="0.25">
      <c r="A1337" s="91" t="s">
        <v>10</v>
      </c>
      <c r="B1337" s="152"/>
      <c r="C1337" s="121">
        <f>C1335+C1336</f>
        <v>50</v>
      </c>
      <c r="D1337" s="123">
        <f>F1337/C1337</f>
        <v>9.9</v>
      </c>
      <c r="E1337" s="318">
        <f>E1335+E1336</f>
        <v>2</v>
      </c>
      <c r="F1337" s="417">
        <f>F1335+F1336</f>
        <v>495</v>
      </c>
    </row>
    <row r="1338" spans="1:6" ht="15.75" hidden="1" customHeight="1" x14ac:dyDescent="0.25">
      <c r="A1338" s="161" t="s">
        <v>136</v>
      </c>
      <c r="B1338" s="9"/>
      <c r="C1338" s="150">
        <f>C1337</f>
        <v>50</v>
      </c>
      <c r="D1338" s="123">
        <f>D1337</f>
        <v>9.9</v>
      </c>
      <c r="E1338" s="150">
        <f>E1337</f>
        <v>2</v>
      </c>
      <c r="F1338" s="429">
        <f>F1337</f>
        <v>495</v>
      </c>
    </row>
    <row r="1339" spans="1:6" ht="18.75" hidden="1" customHeight="1" thickBot="1" x14ac:dyDescent="0.3">
      <c r="A1339" s="86" t="s">
        <v>11</v>
      </c>
      <c r="B1339" s="338"/>
      <c r="C1339" s="116"/>
      <c r="D1339" s="339"/>
      <c r="E1339" s="116"/>
      <c r="F1339" s="430"/>
    </row>
    <row r="1340" spans="1:6" ht="29.25" hidden="1" x14ac:dyDescent="0.25">
      <c r="A1340" s="32" t="s">
        <v>237</v>
      </c>
      <c r="B1340" s="39"/>
      <c r="C1340" s="12">
        <f>C1341+C1343</f>
        <v>207170</v>
      </c>
      <c r="D1340" s="111"/>
      <c r="E1340" s="111"/>
      <c r="F1340" s="416"/>
    </row>
    <row r="1341" spans="1:6" ht="19.5" hidden="1" customHeight="1" x14ac:dyDescent="0.25">
      <c r="A1341" s="206" t="s">
        <v>226</v>
      </c>
      <c r="B1341" s="337"/>
      <c r="C1341" s="12">
        <f>C1342</f>
        <v>207140</v>
      </c>
      <c r="D1341" s="111"/>
      <c r="E1341" s="111"/>
      <c r="F1341" s="416"/>
    </row>
    <row r="1342" spans="1:6" ht="15.75" hidden="1" customHeight="1" x14ac:dyDescent="0.25">
      <c r="A1342" s="207" t="s">
        <v>227</v>
      </c>
      <c r="B1342" s="337"/>
      <c r="C1342" s="9">
        <v>207140</v>
      </c>
      <c r="D1342" s="111"/>
      <c r="E1342" s="111"/>
      <c r="F1342" s="416"/>
    </row>
    <row r="1343" spans="1:6" ht="17.25" hidden="1" customHeight="1" x14ac:dyDescent="0.25">
      <c r="A1343" s="206" t="s">
        <v>228</v>
      </c>
      <c r="B1343" s="337"/>
      <c r="C1343" s="12">
        <f>C1344+C1345</f>
        <v>30</v>
      </c>
      <c r="D1343" s="202"/>
      <c r="E1343" s="202"/>
      <c r="F1343" s="432"/>
    </row>
    <row r="1344" spans="1:6" ht="33.75" hidden="1" customHeight="1" x14ac:dyDescent="0.25">
      <c r="A1344" s="207" t="s">
        <v>229</v>
      </c>
      <c r="B1344" s="337"/>
      <c r="C1344" s="31">
        <v>30</v>
      </c>
      <c r="D1344" s="111"/>
      <c r="E1344" s="111"/>
      <c r="F1344" s="416"/>
    </row>
    <row r="1345" spans="1:7" ht="19.5" hidden="1" customHeight="1" x14ac:dyDescent="0.25">
      <c r="A1345" s="209" t="s">
        <v>230</v>
      </c>
      <c r="B1345" s="337"/>
      <c r="C1345" s="31"/>
      <c r="D1345" s="111"/>
      <c r="E1345" s="111"/>
      <c r="F1345" s="416"/>
    </row>
    <row r="1346" spans="1:7" ht="15.75" hidden="1" thickBot="1" x14ac:dyDescent="0.3">
      <c r="A1346" s="115" t="s">
        <v>11</v>
      </c>
      <c r="B1346" s="107"/>
      <c r="C1346" s="107"/>
      <c r="D1346" s="107"/>
      <c r="E1346" s="107"/>
      <c r="F1346" s="441"/>
    </row>
    <row r="1347" spans="1:7" ht="21" hidden="1" customHeight="1" x14ac:dyDescent="0.25">
      <c r="A1347" s="80" t="s">
        <v>287</v>
      </c>
      <c r="B1347" s="145"/>
      <c r="C1347" s="145"/>
      <c r="D1347" s="145"/>
      <c r="E1347" s="145"/>
      <c r="F1347" s="446"/>
    </row>
    <row r="1348" spans="1:7" hidden="1" x14ac:dyDescent="0.25">
      <c r="A1348" s="16" t="s">
        <v>187</v>
      </c>
      <c r="B1348" s="7"/>
      <c r="C1348" s="111"/>
      <c r="D1348" s="111"/>
      <c r="E1348" s="111"/>
      <c r="F1348" s="416"/>
    </row>
    <row r="1349" spans="1:7" hidden="1" x14ac:dyDescent="0.25">
      <c r="A1349" s="17" t="s">
        <v>141</v>
      </c>
      <c r="B1349" s="7"/>
      <c r="C1349" s="111">
        <f>C1350+C1351+C1352+C1353</f>
        <v>2914</v>
      </c>
      <c r="D1349" s="111"/>
      <c r="E1349" s="111"/>
      <c r="F1349" s="416"/>
    </row>
    <row r="1350" spans="1:7" hidden="1" x14ac:dyDescent="0.25">
      <c r="A1350" s="17" t="s">
        <v>180</v>
      </c>
      <c r="B1350" s="7"/>
      <c r="C1350" s="111"/>
      <c r="D1350" s="111"/>
      <c r="E1350" s="111"/>
      <c r="F1350" s="416"/>
    </row>
    <row r="1351" spans="1:7" ht="30" hidden="1" x14ac:dyDescent="0.25">
      <c r="A1351" s="17" t="s">
        <v>216</v>
      </c>
      <c r="B1351" s="7"/>
      <c r="C1351" s="111">
        <v>100</v>
      </c>
      <c r="D1351" s="111"/>
      <c r="E1351" s="111"/>
      <c r="F1351" s="416"/>
    </row>
    <row r="1352" spans="1:7" ht="30" hidden="1" x14ac:dyDescent="0.25">
      <c r="A1352" s="17" t="s">
        <v>217</v>
      </c>
      <c r="B1352" s="7"/>
      <c r="C1352" s="111"/>
      <c r="D1352" s="111"/>
      <c r="E1352" s="111"/>
      <c r="F1352" s="416"/>
    </row>
    <row r="1353" spans="1:7" hidden="1" x14ac:dyDescent="0.25">
      <c r="A1353" s="17" t="s">
        <v>218</v>
      </c>
      <c r="B1353" s="7"/>
      <c r="C1353" s="111">
        <v>2814</v>
      </c>
      <c r="D1353" s="111"/>
      <c r="E1353" s="111"/>
      <c r="F1353" s="416"/>
    </row>
    <row r="1354" spans="1:7" hidden="1" x14ac:dyDescent="0.25">
      <c r="A1354" s="25" t="s">
        <v>139</v>
      </c>
      <c r="B1354" s="7"/>
      <c r="C1354" s="111">
        <v>8419</v>
      </c>
      <c r="D1354" s="111"/>
      <c r="E1354" s="111"/>
      <c r="F1354" s="416"/>
    </row>
    <row r="1355" spans="1:7" hidden="1" x14ac:dyDescent="0.25">
      <c r="A1355" s="191" t="s">
        <v>179</v>
      </c>
      <c r="B1355" s="7"/>
      <c r="C1355" s="111"/>
      <c r="D1355" s="111"/>
      <c r="E1355" s="111"/>
      <c r="F1355" s="416"/>
    </row>
    <row r="1356" spans="1:7" hidden="1" x14ac:dyDescent="0.25">
      <c r="A1356" s="18" t="s">
        <v>158</v>
      </c>
      <c r="B1356" s="7"/>
      <c r="C1356" s="103">
        <f>C1349+ROUND(C1354*3.2,0)</f>
        <v>29855</v>
      </c>
      <c r="D1356" s="111"/>
      <c r="E1356" s="111"/>
      <c r="F1356" s="416"/>
      <c r="G1356" s="303"/>
    </row>
    <row r="1357" spans="1:7" hidden="1" x14ac:dyDescent="0.25">
      <c r="A1357" s="16" t="s">
        <v>186</v>
      </c>
      <c r="B1357" s="7"/>
      <c r="C1357" s="111"/>
      <c r="D1357" s="111"/>
      <c r="E1357" s="111"/>
      <c r="F1357" s="416"/>
    </row>
    <row r="1358" spans="1:7" hidden="1" x14ac:dyDescent="0.25">
      <c r="A1358" s="17" t="s">
        <v>141</v>
      </c>
      <c r="B1358" s="7"/>
      <c r="C1358" s="111">
        <f>C1359+C1360+C1367+C1375+C1376+C1377+C1378+C1379</f>
        <v>5738</v>
      </c>
      <c r="D1358" s="111"/>
      <c r="E1358" s="111"/>
      <c r="F1358" s="416"/>
    </row>
    <row r="1359" spans="1:7" hidden="1" x14ac:dyDescent="0.25">
      <c r="A1359" s="17" t="s">
        <v>180</v>
      </c>
      <c r="B1359" s="7"/>
      <c r="C1359" s="111"/>
      <c r="D1359" s="111"/>
      <c r="E1359" s="111"/>
      <c r="F1359" s="416"/>
    </row>
    <row r="1360" spans="1:7" ht="30" hidden="1" x14ac:dyDescent="0.25">
      <c r="A1360" s="17" t="s">
        <v>181</v>
      </c>
      <c r="B1360" s="7"/>
      <c r="C1360" s="133">
        <f>C1361+C1362+C1363+C1365</f>
        <v>1338</v>
      </c>
      <c r="D1360" s="111"/>
      <c r="E1360" s="111"/>
      <c r="F1360" s="416"/>
    </row>
    <row r="1361" spans="1:6" ht="30" hidden="1" x14ac:dyDescent="0.25">
      <c r="A1361" s="17" t="s">
        <v>182</v>
      </c>
      <c r="B1361" s="7"/>
      <c r="C1361" s="133">
        <v>1029</v>
      </c>
      <c r="D1361" s="111"/>
      <c r="E1361" s="111"/>
      <c r="F1361" s="416"/>
    </row>
    <row r="1362" spans="1:6" ht="30" hidden="1" x14ac:dyDescent="0.25">
      <c r="A1362" s="17" t="s">
        <v>183</v>
      </c>
      <c r="B1362" s="7"/>
      <c r="C1362" s="133">
        <v>309</v>
      </c>
      <c r="D1362" s="111"/>
      <c r="E1362" s="111"/>
      <c r="F1362" s="416"/>
    </row>
    <row r="1363" spans="1:6" ht="45" hidden="1" x14ac:dyDescent="0.25">
      <c r="A1363" s="17" t="s">
        <v>250</v>
      </c>
      <c r="B1363" s="7"/>
      <c r="C1363" s="133"/>
      <c r="D1363" s="111"/>
      <c r="E1363" s="111"/>
      <c r="F1363" s="416"/>
    </row>
    <row r="1364" spans="1:6" hidden="1" x14ac:dyDescent="0.25">
      <c r="A1364" s="220" t="s">
        <v>251</v>
      </c>
      <c r="B1364" s="7"/>
      <c r="C1364" s="133"/>
      <c r="D1364" s="111"/>
      <c r="E1364" s="111"/>
      <c r="F1364" s="416"/>
    </row>
    <row r="1365" spans="1:6" ht="30" hidden="1" x14ac:dyDescent="0.25">
      <c r="A1365" s="17" t="s">
        <v>252</v>
      </c>
      <c r="B1365" s="7"/>
      <c r="C1365" s="133"/>
      <c r="D1365" s="111"/>
      <c r="E1365" s="111"/>
      <c r="F1365" s="416"/>
    </row>
    <row r="1366" spans="1:6" hidden="1" x14ac:dyDescent="0.25">
      <c r="A1366" s="220" t="s">
        <v>251</v>
      </c>
      <c r="B1366" s="7"/>
      <c r="C1366" s="133"/>
      <c r="D1366" s="111"/>
      <c r="E1366" s="111"/>
      <c r="F1366" s="416"/>
    </row>
    <row r="1367" spans="1:6" ht="30" hidden="1" x14ac:dyDescent="0.25">
      <c r="A1367" s="17" t="s">
        <v>219</v>
      </c>
      <c r="B1367" s="7"/>
      <c r="C1367" s="133">
        <f>C1368+C1369+C1371+C1373</f>
        <v>400</v>
      </c>
      <c r="D1367" s="111"/>
      <c r="E1367" s="111"/>
      <c r="F1367" s="416"/>
    </row>
    <row r="1368" spans="1:6" ht="30" hidden="1" x14ac:dyDescent="0.25">
      <c r="A1368" s="17" t="s">
        <v>220</v>
      </c>
      <c r="B1368" s="7"/>
      <c r="C1368" s="133">
        <v>400</v>
      </c>
      <c r="D1368" s="111"/>
      <c r="E1368" s="111"/>
      <c r="F1368" s="416"/>
    </row>
    <row r="1369" spans="1:6" ht="60" hidden="1" x14ac:dyDescent="0.25">
      <c r="A1369" s="17" t="s">
        <v>253</v>
      </c>
      <c r="B1369" s="7"/>
      <c r="C1369" s="133"/>
      <c r="D1369" s="111"/>
      <c r="E1369" s="111"/>
      <c r="F1369" s="416"/>
    </row>
    <row r="1370" spans="1:6" hidden="1" x14ac:dyDescent="0.25">
      <c r="A1370" s="220" t="s">
        <v>251</v>
      </c>
      <c r="B1370" s="7"/>
      <c r="C1370" s="133"/>
      <c r="D1370" s="111"/>
      <c r="E1370" s="111"/>
      <c r="F1370" s="416"/>
    </row>
    <row r="1371" spans="1:6" ht="45" hidden="1" x14ac:dyDescent="0.25">
      <c r="A1371" s="17" t="s">
        <v>254</v>
      </c>
      <c r="B1371" s="7"/>
      <c r="C1371" s="133"/>
      <c r="D1371" s="111"/>
      <c r="E1371" s="111"/>
      <c r="F1371" s="416"/>
    </row>
    <row r="1372" spans="1:6" hidden="1" x14ac:dyDescent="0.25">
      <c r="A1372" s="220" t="s">
        <v>251</v>
      </c>
      <c r="B1372" s="7"/>
      <c r="C1372" s="133"/>
      <c r="D1372" s="111"/>
      <c r="E1372" s="111"/>
      <c r="F1372" s="416"/>
    </row>
    <row r="1373" spans="1:6" ht="30" hidden="1" x14ac:dyDescent="0.25">
      <c r="A1373" s="17" t="s">
        <v>221</v>
      </c>
      <c r="B1373" s="7"/>
      <c r="C1373" s="133"/>
      <c r="D1373" s="111"/>
      <c r="E1373" s="111"/>
      <c r="F1373" s="416"/>
    </row>
    <row r="1374" spans="1:6" hidden="1" x14ac:dyDescent="0.25">
      <c r="A1374" s="220" t="s">
        <v>251</v>
      </c>
      <c r="B1374" s="7"/>
      <c r="C1374" s="133"/>
      <c r="D1374" s="111"/>
      <c r="E1374" s="111"/>
      <c r="F1374" s="416"/>
    </row>
    <row r="1375" spans="1:6" ht="45" hidden="1" x14ac:dyDescent="0.25">
      <c r="A1375" s="17" t="s">
        <v>222</v>
      </c>
      <c r="B1375" s="7"/>
      <c r="C1375" s="133"/>
      <c r="D1375" s="111"/>
      <c r="E1375" s="111"/>
      <c r="F1375" s="416"/>
    </row>
    <row r="1376" spans="1:6" ht="30" hidden="1" x14ac:dyDescent="0.25">
      <c r="A1376" s="17" t="s">
        <v>223</v>
      </c>
      <c r="B1376" s="7"/>
      <c r="C1376" s="133"/>
      <c r="D1376" s="111"/>
      <c r="E1376" s="111"/>
      <c r="F1376" s="416"/>
    </row>
    <row r="1377" spans="1:6" ht="30" hidden="1" x14ac:dyDescent="0.25">
      <c r="A1377" s="17" t="s">
        <v>224</v>
      </c>
      <c r="B1377" s="7"/>
      <c r="C1377" s="133"/>
      <c r="D1377" s="111"/>
      <c r="E1377" s="111"/>
      <c r="F1377" s="416"/>
    </row>
    <row r="1378" spans="1:6" hidden="1" x14ac:dyDescent="0.25">
      <c r="A1378" s="17" t="s">
        <v>225</v>
      </c>
      <c r="B1378" s="7"/>
      <c r="C1378" s="111">
        <v>4000</v>
      </c>
      <c r="D1378" s="111"/>
      <c r="E1378" s="111"/>
      <c r="F1378" s="416"/>
    </row>
    <row r="1379" spans="1:6" hidden="1" x14ac:dyDescent="0.25">
      <c r="A1379" s="17" t="s">
        <v>259</v>
      </c>
      <c r="B1379" s="7"/>
      <c r="C1379" s="111"/>
      <c r="D1379" s="111"/>
      <c r="E1379" s="111"/>
      <c r="F1379" s="416"/>
    </row>
    <row r="1380" spans="1:6" hidden="1" x14ac:dyDescent="0.25">
      <c r="A1380" s="191" t="s">
        <v>270</v>
      </c>
      <c r="B1380" s="7"/>
      <c r="C1380" s="111"/>
      <c r="D1380" s="111"/>
      <c r="E1380" s="111"/>
      <c r="F1380" s="416"/>
    </row>
    <row r="1381" spans="1:6" hidden="1" x14ac:dyDescent="0.25">
      <c r="A1381" s="25" t="s">
        <v>139</v>
      </c>
      <c r="B1381" s="7"/>
      <c r="C1381" s="111">
        <f>C1382/3.8/3.2</f>
        <v>6990.1315789473683</v>
      </c>
      <c r="D1381" s="111"/>
      <c r="E1381" s="111"/>
      <c r="F1381" s="416"/>
    </row>
    <row r="1382" spans="1:6" hidden="1" x14ac:dyDescent="0.25">
      <c r="A1382" s="191" t="s">
        <v>179</v>
      </c>
      <c r="B1382" s="7"/>
      <c r="C1382" s="111">
        <v>85000</v>
      </c>
      <c r="D1382" s="111"/>
      <c r="E1382" s="111"/>
      <c r="F1382" s="416"/>
    </row>
    <row r="1383" spans="1:6" ht="30" hidden="1" x14ac:dyDescent="0.25">
      <c r="A1383" s="25" t="s">
        <v>140</v>
      </c>
      <c r="B1383" s="7"/>
      <c r="C1383" s="111">
        <v>370</v>
      </c>
      <c r="D1383" s="111"/>
      <c r="E1383" s="111"/>
      <c r="F1383" s="416"/>
    </row>
    <row r="1384" spans="1:6" hidden="1" x14ac:dyDescent="0.25">
      <c r="A1384" s="192" t="s">
        <v>197</v>
      </c>
      <c r="B1384" s="7"/>
      <c r="C1384" s="111"/>
      <c r="D1384" s="111"/>
      <c r="E1384" s="111"/>
      <c r="F1384" s="416"/>
    </row>
    <row r="1385" spans="1:6" hidden="1" x14ac:dyDescent="0.25">
      <c r="A1385" s="232" t="s">
        <v>256</v>
      </c>
      <c r="B1385" s="7"/>
      <c r="C1385" s="111"/>
      <c r="D1385" s="111"/>
      <c r="E1385" s="111"/>
      <c r="F1385" s="416"/>
    </row>
    <row r="1386" spans="1:6" hidden="1" x14ac:dyDescent="0.25">
      <c r="A1386" s="18" t="s">
        <v>185</v>
      </c>
      <c r="B1386" s="7"/>
      <c r="C1386" s="103">
        <f>C1358+ROUND(C1381*3.2,0)+C1383</f>
        <v>28476</v>
      </c>
      <c r="D1386" s="111"/>
      <c r="E1386" s="111"/>
      <c r="F1386" s="416"/>
    </row>
    <row r="1387" spans="1:6" ht="15" hidden="1" customHeight="1" x14ac:dyDescent="0.25">
      <c r="A1387" s="193" t="s">
        <v>184</v>
      </c>
      <c r="B1387" s="7"/>
      <c r="C1387" s="103">
        <f>C1356+C1386</f>
        <v>58331</v>
      </c>
      <c r="D1387" s="111"/>
      <c r="E1387" s="111"/>
      <c r="F1387" s="416"/>
    </row>
    <row r="1388" spans="1:6" ht="15.75" hidden="1" customHeight="1" x14ac:dyDescent="0.25">
      <c r="A1388" s="97" t="s">
        <v>8</v>
      </c>
      <c r="B1388" s="141"/>
      <c r="C1388" s="111"/>
      <c r="D1388" s="111"/>
      <c r="E1388" s="111"/>
      <c r="F1388" s="416"/>
    </row>
    <row r="1389" spans="1:6" ht="15.75" hidden="1" customHeight="1" x14ac:dyDescent="0.25">
      <c r="A1389" s="21" t="s">
        <v>97</v>
      </c>
      <c r="B1389" s="141"/>
      <c r="C1389" s="111"/>
      <c r="D1389" s="111"/>
      <c r="E1389" s="111"/>
      <c r="F1389" s="416"/>
    </row>
    <row r="1390" spans="1:6" ht="15.75" hidden="1" customHeight="1" x14ac:dyDescent="0.25">
      <c r="A1390" s="155" t="s">
        <v>165</v>
      </c>
      <c r="B1390" s="9">
        <v>240</v>
      </c>
      <c r="C1390" s="111">
        <v>209</v>
      </c>
      <c r="D1390" s="13">
        <v>8</v>
      </c>
      <c r="E1390" s="111">
        <f>ROUND(F1390/B1390,0)</f>
        <v>7</v>
      </c>
      <c r="F1390" s="416">
        <f>ROUND(C1390*D1390,0)</f>
        <v>1672</v>
      </c>
    </row>
    <row r="1391" spans="1:6" ht="15.75" hidden="1" customHeight="1" x14ac:dyDescent="0.25">
      <c r="A1391" s="91" t="s">
        <v>166</v>
      </c>
      <c r="B1391" s="9"/>
      <c r="C1391" s="121">
        <f>C1390</f>
        <v>209</v>
      </c>
      <c r="D1391" s="304">
        <f>F1391/C1391</f>
        <v>8</v>
      </c>
      <c r="E1391" s="121">
        <f>E1390</f>
        <v>7</v>
      </c>
      <c r="F1391" s="425">
        <f>F1390</f>
        <v>1672</v>
      </c>
    </row>
    <row r="1392" spans="1:6" ht="15.75" hidden="1" customHeight="1" x14ac:dyDescent="0.25">
      <c r="A1392" s="161" t="s">
        <v>136</v>
      </c>
      <c r="B1392" s="9"/>
      <c r="C1392" s="150">
        <f>C1391</f>
        <v>209</v>
      </c>
      <c r="D1392" s="8">
        <f>D1391</f>
        <v>8</v>
      </c>
      <c r="E1392" s="150">
        <f>E1391</f>
        <v>7</v>
      </c>
      <c r="F1392" s="429">
        <f>F1391</f>
        <v>1672</v>
      </c>
    </row>
    <row r="1393" spans="1:6" ht="18.75" hidden="1" customHeight="1" thickBot="1" x14ac:dyDescent="0.3">
      <c r="A1393" s="115" t="s">
        <v>11</v>
      </c>
      <c r="B1393" s="115"/>
      <c r="C1393" s="119"/>
      <c r="D1393" s="119"/>
      <c r="E1393" s="119"/>
      <c r="F1393" s="436"/>
    </row>
    <row r="1394" spans="1:6" ht="43.5" hidden="1" x14ac:dyDescent="0.25">
      <c r="A1394" s="312" t="s">
        <v>276</v>
      </c>
      <c r="B1394" s="110"/>
      <c r="C1394" s="110"/>
      <c r="D1394" s="110"/>
      <c r="E1394" s="110"/>
      <c r="F1394" s="447"/>
    </row>
    <row r="1395" spans="1:6" ht="14.25" hidden="1" customHeight="1" x14ac:dyDescent="0.25">
      <c r="A1395" s="10" t="s">
        <v>5</v>
      </c>
      <c r="B1395" s="29"/>
      <c r="C1395" s="29"/>
      <c r="D1395" s="29"/>
      <c r="E1395" s="29"/>
      <c r="F1395" s="448"/>
    </row>
    <row r="1396" spans="1:6" hidden="1" x14ac:dyDescent="0.25">
      <c r="A1396" s="36" t="s">
        <v>163</v>
      </c>
      <c r="B1396" s="40">
        <v>320</v>
      </c>
      <c r="C1396" s="9">
        <v>2240</v>
      </c>
      <c r="D1396" s="160">
        <v>13</v>
      </c>
      <c r="E1396" s="39">
        <f>ROUND(F1396/B1396,0)</f>
        <v>91</v>
      </c>
      <c r="F1396" s="449">
        <f>ROUND(C1396*D1396,0)</f>
        <v>29120</v>
      </c>
    </row>
    <row r="1397" spans="1:6" hidden="1" x14ac:dyDescent="0.25">
      <c r="A1397" s="41" t="s">
        <v>6</v>
      </c>
      <c r="B1397" s="340">
        <v>320</v>
      </c>
      <c r="C1397" s="12">
        <f>C1396</f>
        <v>2240</v>
      </c>
      <c r="D1397" s="341">
        <f>D1396</f>
        <v>13</v>
      </c>
      <c r="E1397" s="12">
        <f>E1396</f>
        <v>91</v>
      </c>
      <c r="F1397" s="450">
        <f>F1396</f>
        <v>29120</v>
      </c>
    </row>
    <row r="1398" spans="1:6" ht="15.75" hidden="1" x14ac:dyDescent="0.25">
      <c r="A1398" s="153" t="s">
        <v>8</v>
      </c>
      <c r="B1398" s="152"/>
      <c r="C1398" s="152"/>
      <c r="D1398" s="152"/>
      <c r="E1398" s="152"/>
      <c r="F1398" s="417"/>
    </row>
    <row r="1399" spans="1:6" hidden="1" x14ac:dyDescent="0.25">
      <c r="A1399" s="97" t="s">
        <v>164</v>
      </c>
      <c r="B1399" s="152"/>
      <c r="C1399" s="317"/>
      <c r="D1399" s="152"/>
      <c r="E1399" s="317"/>
      <c r="F1399" s="417"/>
    </row>
    <row r="1400" spans="1:6" hidden="1" x14ac:dyDescent="0.25">
      <c r="A1400" s="155" t="s">
        <v>30</v>
      </c>
      <c r="B1400" s="152">
        <v>300</v>
      </c>
      <c r="C1400" s="111">
        <v>360</v>
      </c>
      <c r="D1400" s="160">
        <v>10</v>
      </c>
      <c r="E1400" s="111">
        <f>ROUND(F1400/B1400,0)</f>
        <v>12</v>
      </c>
      <c r="F1400" s="416">
        <f>C1400*D1400</f>
        <v>3600</v>
      </c>
    </row>
    <row r="1401" spans="1:6" hidden="1" x14ac:dyDescent="0.25">
      <c r="A1401" s="22" t="s">
        <v>10</v>
      </c>
      <c r="B1401" s="152">
        <v>300</v>
      </c>
      <c r="C1401" s="111">
        <f>C1400</f>
        <v>360</v>
      </c>
      <c r="D1401" s="160">
        <v>10</v>
      </c>
      <c r="E1401" s="111">
        <f>E1400</f>
        <v>12</v>
      </c>
      <c r="F1401" s="416">
        <f>C1401*D1401</f>
        <v>3600</v>
      </c>
    </row>
    <row r="1402" spans="1:6" ht="18.75" hidden="1" customHeight="1" x14ac:dyDescent="0.25">
      <c r="A1402" s="161" t="s">
        <v>136</v>
      </c>
      <c r="B1402" s="152"/>
      <c r="C1402" s="103">
        <f>C1401</f>
        <v>360</v>
      </c>
      <c r="D1402" s="8">
        <f>F1402/C1402</f>
        <v>10</v>
      </c>
      <c r="E1402" s="103">
        <f>E1401</f>
        <v>12</v>
      </c>
      <c r="F1402" s="417">
        <f>F1401</f>
        <v>3600</v>
      </c>
    </row>
    <row r="1403" spans="1:6" ht="15.75" hidden="1" thickBot="1" x14ac:dyDescent="0.3">
      <c r="A1403" s="115" t="s">
        <v>11</v>
      </c>
      <c r="B1403" s="115"/>
      <c r="C1403" s="115"/>
      <c r="D1403" s="115"/>
      <c r="E1403" s="115"/>
      <c r="F1403" s="451"/>
    </row>
    <row r="1404" spans="1:6" ht="19.5" hidden="1" customHeight="1" x14ac:dyDescent="0.25">
      <c r="A1404" s="312" t="s">
        <v>243</v>
      </c>
      <c r="B1404" s="110"/>
      <c r="C1404" s="110"/>
      <c r="D1404" s="110"/>
      <c r="E1404" s="110"/>
      <c r="F1404" s="447"/>
    </row>
    <row r="1405" spans="1:6" ht="15.75" hidden="1" x14ac:dyDescent="0.25">
      <c r="A1405" s="211" t="s">
        <v>5</v>
      </c>
      <c r="B1405" s="40"/>
      <c r="C1405" s="40">
        <f>C13+C38+C107+C128+C185+C239+C285+C327+C468+C1114+C1292+C1397</f>
        <v>49424.2</v>
      </c>
      <c r="D1405" s="13">
        <f>F1405/C1405</f>
        <v>8.726433609446385</v>
      </c>
      <c r="E1405" s="40">
        <f>E13+E38+E107+E128+E185+E239+E285+E327+E468+E1114+E1292+E1397</f>
        <v>1320</v>
      </c>
      <c r="F1405" s="452">
        <f>F13+F38+F107+F128+F185+F239+F285+F327+F468+F1114+F1292+F1397</f>
        <v>431297</v>
      </c>
    </row>
    <row r="1406" spans="1:6" ht="15.75" hidden="1" x14ac:dyDescent="0.25">
      <c r="A1406" s="211" t="s">
        <v>244</v>
      </c>
      <c r="B1406" s="40"/>
      <c r="C1406" s="40"/>
      <c r="D1406" s="13"/>
      <c r="E1406" s="40"/>
      <c r="F1406" s="452"/>
    </row>
    <row r="1407" spans="1:6" hidden="1" x14ac:dyDescent="0.25">
      <c r="A1407" s="16" t="s">
        <v>187</v>
      </c>
      <c r="B1407" s="40"/>
      <c r="C1407" s="40"/>
      <c r="D1407" s="13"/>
      <c r="E1407" s="40"/>
      <c r="F1407" s="452"/>
    </row>
    <row r="1408" spans="1:6" hidden="1" x14ac:dyDescent="0.25">
      <c r="A1408" s="17" t="s">
        <v>141</v>
      </c>
      <c r="B1408" s="40"/>
      <c r="C1408" s="111">
        <f>C1409+C1410+C1411+C1412</f>
        <v>367792</v>
      </c>
      <c r="D1408" s="13"/>
      <c r="E1408" s="40"/>
      <c r="F1408" s="452"/>
    </row>
    <row r="1409" spans="1:6" hidden="1" x14ac:dyDescent="0.25">
      <c r="A1409" s="17" t="s">
        <v>180</v>
      </c>
      <c r="B1409" s="40"/>
      <c r="C1409" s="111">
        <f t="shared" ref="C1409:C1414" si="18">C41+C131+C188+C370+C419+C471+C537+C584+C632+C681+C729+C876+C927+C975+C1056+C1117+C1189+C1237+C1295+C1350</f>
        <v>18955</v>
      </c>
      <c r="D1409" s="13"/>
      <c r="E1409" s="40"/>
      <c r="F1409" s="452"/>
    </row>
    <row r="1410" spans="1:6" ht="30" hidden="1" x14ac:dyDescent="0.25">
      <c r="A1410" s="17" t="s">
        <v>216</v>
      </c>
      <c r="B1410" s="40"/>
      <c r="C1410" s="111">
        <f t="shared" si="18"/>
        <v>119865</v>
      </c>
      <c r="D1410" s="13"/>
      <c r="E1410" s="40"/>
      <c r="F1410" s="452"/>
    </row>
    <row r="1411" spans="1:6" ht="30" hidden="1" x14ac:dyDescent="0.25">
      <c r="A1411" s="17" t="s">
        <v>217</v>
      </c>
      <c r="B1411" s="40"/>
      <c r="C1411" s="111">
        <f t="shared" si="18"/>
        <v>2910</v>
      </c>
      <c r="D1411" s="13"/>
      <c r="E1411" s="40"/>
      <c r="F1411" s="452"/>
    </row>
    <row r="1412" spans="1:6" hidden="1" x14ac:dyDescent="0.25">
      <c r="A1412" s="17" t="s">
        <v>218</v>
      </c>
      <c r="B1412" s="40"/>
      <c r="C1412" s="111">
        <f t="shared" si="18"/>
        <v>226062</v>
      </c>
      <c r="D1412" s="13"/>
      <c r="E1412" s="40"/>
      <c r="F1412" s="452"/>
    </row>
    <row r="1413" spans="1:6" hidden="1" x14ac:dyDescent="0.25">
      <c r="A1413" s="25" t="s">
        <v>139</v>
      </c>
      <c r="B1413" s="40"/>
      <c r="C1413" s="111">
        <f t="shared" si="18"/>
        <v>1082244</v>
      </c>
      <c r="D1413" s="13"/>
      <c r="E1413" s="40"/>
      <c r="F1413" s="452"/>
    </row>
    <row r="1414" spans="1:6" hidden="1" x14ac:dyDescent="0.25">
      <c r="A1414" s="191" t="s">
        <v>179</v>
      </c>
      <c r="B1414" s="40"/>
      <c r="C1414" s="111">
        <f t="shared" si="18"/>
        <v>172333</v>
      </c>
      <c r="D1414" s="13"/>
      <c r="E1414" s="40"/>
      <c r="F1414" s="452"/>
    </row>
    <row r="1415" spans="1:6" hidden="1" x14ac:dyDescent="0.25">
      <c r="A1415" s="18" t="s">
        <v>158</v>
      </c>
      <c r="B1415" s="40"/>
      <c r="C1415" s="103">
        <f>C1408+ROUND(C1413*3.2,0)</f>
        <v>3830973</v>
      </c>
      <c r="D1415" s="13"/>
      <c r="E1415" s="40"/>
      <c r="F1415" s="452"/>
    </row>
    <row r="1416" spans="1:6" hidden="1" x14ac:dyDescent="0.25">
      <c r="A1416" s="16" t="s">
        <v>186</v>
      </c>
      <c r="B1416" s="40"/>
      <c r="C1416" s="111"/>
      <c r="D1416" s="13"/>
      <c r="E1416" s="40"/>
      <c r="F1416" s="452"/>
    </row>
    <row r="1417" spans="1:6" hidden="1" x14ac:dyDescent="0.25">
      <c r="A1417" s="17" t="s">
        <v>141</v>
      </c>
      <c r="B1417" s="40"/>
      <c r="C1417" s="111">
        <f>C1418+C1419+C1426+C1434+C1435+C1436+C1437+C1438</f>
        <v>794049</v>
      </c>
      <c r="D1417" s="13"/>
      <c r="E1417" s="40"/>
      <c r="F1417" s="452"/>
    </row>
    <row r="1418" spans="1:6" hidden="1" x14ac:dyDescent="0.25">
      <c r="A1418" s="17" t="s">
        <v>180</v>
      </c>
      <c r="B1418" s="40"/>
      <c r="C1418" s="111">
        <f>C50+C140+C197+C242+C288+C330+C379+C428+C480+C546+C593+C641+C690+C738+C777+C810+C844+C885+C936+C984+C1023+C1065+C1126+C1198+C1246+C1304+C1359</f>
        <v>1000</v>
      </c>
      <c r="D1418" s="13"/>
      <c r="E1418" s="40"/>
      <c r="F1418" s="452"/>
    </row>
    <row r="1419" spans="1:6" ht="30" hidden="1" x14ac:dyDescent="0.25">
      <c r="A1419" s="17" t="s">
        <v>181</v>
      </c>
      <c r="B1419" s="40"/>
      <c r="C1419" s="133">
        <f>C1420+C1421+C1422+C1424</f>
        <v>148744</v>
      </c>
      <c r="D1419" s="13"/>
      <c r="E1419" s="40"/>
      <c r="F1419" s="452"/>
    </row>
    <row r="1420" spans="1:6" ht="30" hidden="1" x14ac:dyDescent="0.25">
      <c r="A1420" s="17" t="s">
        <v>182</v>
      </c>
      <c r="B1420" s="40"/>
      <c r="C1420" s="111">
        <f t="shared" ref="C1420:C1425" si="19">C52+C142+C199+C244+C290+C332+C381+C430+C482+C548+C595+C643+C692+C740+C779+C812+C846+C887+C938+C986+C1025+C1067+C1128+C1200+C1248+C1306+C1361</f>
        <v>104553</v>
      </c>
      <c r="D1420" s="13"/>
      <c r="E1420" s="40"/>
      <c r="F1420" s="452"/>
    </row>
    <row r="1421" spans="1:6" ht="30" hidden="1" x14ac:dyDescent="0.25">
      <c r="A1421" s="17" t="s">
        <v>183</v>
      </c>
      <c r="B1421" s="40"/>
      <c r="C1421" s="111">
        <f t="shared" si="19"/>
        <v>31365</v>
      </c>
      <c r="D1421" s="13"/>
      <c r="E1421" s="40"/>
      <c r="F1421" s="452"/>
    </row>
    <row r="1422" spans="1:6" ht="45" hidden="1" x14ac:dyDescent="0.25">
      <c r="A1422" s="17" t="s">
        <v>250</v>
      </c>
      <c r="B1422" s="40"/>
      <c r="C1422" s="111">
        <f t="shared" si="19"/>
        <v>7730</v>
      </c>
      <c r="D1422" s="13"/>
      <c r="E1422" s="40"/>
      <c r="F1422" s="452"/>
    </row>
    <row r="1423" spans="1:6" hidden="1" x14ac:dyDescent="0.25">
      <c r="A1423" s="220" t="s">
        <v>251</v>
      </c>
      <c r="B1423" s="40"/>
      <c r="C1423" s="111">
        <f t="shared" si="19"/>
        <v>898</v>
      </c>
      <c r="D1423" s="13"/>
      <c r="E1423" s="40"/>
      <c r="F1423" s="452"/>
    </row>
    <row r="1424" spans="1:6" ht="30" hidden="1" x14ac:dyDescent="0.25">
      <c r="A1424" s="17" t="s">
        <v>252</v>
      </c>
      <c r="B1424" s="40"/>
      <c r="C1424" s="111">
        <f t="shared" si="19"/>
        <v>5096</v>
      </c>
      <c r="D1424" s="13"/>
      <c r="E1424" s="40"/>
      <c r="F1424" s="452"/>
    </row>
    <row r="1425" spans="1:6" hidden="1" x14ac:dyDescent="0.25">
      <c r="A1425" s="220" t="s">
        <v>251</v>
      </c>
      <c r="B1425" s="40"/>
      <c r="C1425" s="111">
        <f t="shared" si="19"/>
        <v>592</v>
      </c>
      <c r="D1425" s="13"/>
      <c r="E1425" s="40"/>
      <c r="F1425" s="452"/>
    </row>
    <row r="1426" spans="1:6" ht="30" hidden="1" x14ac:dyDescent="0.25">
      <c r="A1426" s="17" t="s">
        <v>219</v>
      </c>
      <c r="B1426" s="40"/>
      <c r="C1426" s="133">
        <f>C1427+C1428+C1430+C1432</f>
        <v>454303</v>
      </c>
      <c r="D1426" s="13"/>
      <c r="E1426" s="40"/>
      <c r="F1426" s="452"/>
    </row>
    <row r="1427" spans="1:6" ht="30" hidden="1" x14ac:dyDescent="0.25">
      <c r="A1427" s="17" t="s">
        <v>220</v>
      </c>
      <c r="B1427" s="40"/>
      <c r="C1427" s="111">
        <f t="shared" ref="C1427:C1441" si="20">C59+C149+C206+C251+C297+C339+C388+C437+C489+C555+C602+C650+C699+C747+C786+C819+C853+C894+C945+C993+C1032+C1074+C1135+C1207+C1255+C1313+C1368</f>
        <v>22348</v>
      </c>
      <c r="D1427" s="13"/>
      <c r="E1427" s="40"/>
      <c r="F1427" s="452"/>
    </row>
    <row r="1428" spans="1:6" ht="60" hidden="1" x14ac:dyDescent="0.25">
      <c r="A1428" s="17" t="s">
        <v>253</v>
      </c>
      <c r="B1428" s="40"/>
      <c r="C1428" s="111">
        <f t="shared" si="20"/>
        <v>397809</v>
      </c>
      <c r="D1428" s="13"/>
      <c r="E1428" s="40"/>
      <c r="F1428" s="452"/>
    </row>
    <row r="1429" spans="1:6" hidden="1" x14ac:dyDescent="0.25">
      <c r="A1429" s="220" t="s">
        <v>251</v>
      </c>
      <c r="B1429" s="40"/>
      <c r="C1429" s="111">
        <f t="shared" si="20"/>
        <v>104328</v>
      </c>
      <c r="D1429" s="13"/>
      <c r="E1429" s="40"/>
      <c r="F1429" s="452"/>
    </row>
    <row r="1430" spans="1:6" ht="45" hidden="1" x14ac:dyDescent="0.25">
      <c r="A1430" s="17" t="s">
        <v>254</v>
      </c>
      <c r="B1430" s="40"/>
      <c r="C1430" s="111">
        <f t="shared" si="20"/>
        <v>34146</v>
      </c>
      <c r="D1430" s="13"/>
      <c r="E1430" s="40"/>
      <c r="F1430" s="452"/>
    </row>
    <row r="1431" spans="1:6" hidden="1" x14ac:dyDescent="0.25">
      <c r="A1431" s="220" t="s">
        <v>251</v>
      </c>
      <c r="B1431" s="40"/>
      <c r="C1431" s="111">
        <f t="shared" si="20"/>
        <v>23890</v>
      </c>
      <c r="D1431" s="13"/>
      <c r="E1431" s="40"/>
      <c r="F1431" s="452"/>
    </row>
    <row r="1432" spans="1:6" ht="30" hidden="1" x14ac:dyDescent="0.25">
      <c r="A1432" s="17" t="s">
        <v>221</v>
      </c>
      <c r="B1432" s="40"/>
      <c r="C1432" s="111">
        <f t="shared" si="20"/>
        <v>0</v>
      </c>
      <c r="D1432" s="13"/>
      <c r="E1432" s="40"/>
      <c r="F1432" s="452"/>
    </row>
    <row r="1433" spans="1:6" hidden="1" x14ac:dyDescent="0.25">
      <c r="A1433" s="220" t="s">
        <v>251</v>
      </c>
      <c r="B1433" s="40"/>
      <c r="C1433" s="111">
        <f t="shared" si="20"/>
        <v>0</v>
      </c>
      <c r="D1433" s="13"/>
      <c r="E1433" s="40"/>
      <c r="F1433" s="452"/>
    </row>
    <row r="1434" spans="1:6" ht="45" hidden="1" x14ac:dyDescent="0.25">
      <c r="A1434" s="17" t="s">
        <v>222</v>
      </c>
      <c r="B1434" s="40"/>
      <c r="C1434" s="111">
        <f t="shared" si="20"/>
        <v>1000</v>
      </c>
      <c r="D1434" s="13"/>
      <c r="E1434" s="40"/>
      <c r="F1434" s="452"/>
    </row>
    <row r="1435" spans="1:6" ht="30" hidden="1" x14ac:dyDescent="0.25">
      <c r="A1435" s="17" t="s">
        <v>223</v>
      </c>
      <c r="B1435" s="40"/>
      <c r="C1435" s="111">
        <f t="shared" si="20"/>
        <v>10000</v>
      </c>
      <c r="D1435" s="13"/>
      <c r="E1435" s="40"/>
      <c r="F1435" s="452"/>
    </row>
    <row r="1436" spans="1:6" ht="30" hidden="1" x14ac:dyDescent="0.25">
      <c r="A1436" s="17" t="s">
        <v>224</v>
      </c>
      <c r="B1436" s="40"/>
      <c r="C1436" s="111">
        <f t="shared" si="20"/>
        <v>0</v>
      </c>
      <c r="D1436" s="13"/>
      <c r="E1436" s="40"/>
      <c r="F1436" s="452"/>
    </row>
    <row r="1437" spans="1:6" hidden="1" x14ac:dyDescent="0.25">
      <c r="A1437" s="17" t="s">
        <v>225</v>
      </c>
      <c r="B1437" s="40"/>
      <c r="C1437" s="111">
        <f t="shared" si="20"/>
        <v>134027</v>
      </c>
      <c r="D1437" s="13"/>
      <c r="E1437" s="40"/>
      <c r="F1437" s="452"/>
    </row>
    <row r="1438" spans="1:6" hidden="1" x14ac:dyDescent="0.25">
      <c r="A1438" s="17" t="s">
        <v>259</v>
      </c>
      <c r="B1438" s="40"/>
      <c r="C1438" s="111">
        <f t="shared" si="20"/>
        <v>44975</v>
      </c>
      <c r="D1438" s="13"/>
      <c r="E1438" s="40"/>
      <c r="F1438" s="452"/>
    </row>
    <row r="1439" spans="1:6" hidden="1" x14ac:dyDescent="0.25">
      <c r="A1439" s="191" t="s">
        <v>270</v>
      </c>
      <c r="B1439" s="40"/>
      <c r="C1439" s="111">
        <f t="shared" si="20"/>
        <v>170905</v>
      </c>
      <c r="D1439" s="13"/>
      <c r="E1439" s="40"/>
      <c r="F1439" s="452"/>
    </row>
    <row r="1440" spans="1:6" hidden="1" x14ac:dyDescent="0.25">
      <c r="A1440" s="25" t="s">
        <v>139</v>
      </c>
      <c r="B1440" s="40"/>
      <c r="C1440" s="111">
        <f t="shared" si="20"/>
        <v>139813.68092105264</v>
      </c>
      <c r="D1440" s="13"/>
      <c r="E1440" s="40"/>
      <c r="F1440" s="452"/>
    </row>
    <row r="1441" spans="1:6" hidden="1" x14ac:dyDescent="0.25">
      <c r="A1441" s="191" t="s">
        <v>179</v>
      </c>
      <c r="B1441" s="40"/>
      <c r="C1441" s="111">
        <f t="shared" si="20"/>
        <v>1049447</v>
      </c>
      <c r="D1441" s="13"/>
      <c r="E1441" s="40"/>
      <c r="F1441" s="452"/>
    </row>
    <row r="1442" spans="1:6" ht="30" hidden="1" x14ac:dyDescent="0.25">
      <c r="A1442" s="25" t="s">
        <v>140</v>
      </c>
      <c r="B1442" s="40"/>
      <c r="C1442" s="111">
        <f>C74+C164+C221+C266+C312+C354+C403+C452+C504+C570+C617+C665+C714+C762+C801+C834+C868+C909+C960+C1008+C1047+C1089+C1150+C1222+C1270+C1328+C1383+C15+C109</f>
        <v>306995</v>
      </c>
      <c r="D1442" s="13"/>
      <c r="E1442" s="40"/>
      <c r="F1442" s="452"/>
    </row>
    <row r="1443" spans="1:6" hidden="1" x14ac:dyDescent="0.25">
      <c r="A1443" s="192" t="s">
        <v>197</v>
      </c>
      <c r="B1443" s="40"/>
      <c r="C1443" s="111">
        <f>C75+C165+C222+C267+C313+C355+C404+C453+C505+C571+C618+C666+C715+C763+C802+C835+C869+C910+C961+C1009+C1048+C1090+C1151+C1223+C1271+C1329+C1384+C16+C110</f>
        <v>24930</v>
      </c>
      <c r="D1443" s="13"/>
      <c r="E1443" s="40"/>
      <c r="F1443" s="452"/>
    </row>
    <row r="1444" spans="1:6" hidden="1" x14ac:dyDescent="0.25">
      <c r="A1444" s="232" t="s">
        <v>256</v>
      </c>
      <c r="B1444" s="40"/>
      <c r="C1444" s="111">
        <f>C76+C166+C223+C268+C314+C356+C405+C454+C506+C572+C619+C667+C716+C764+C803+C836+C870+C911+C962+C1010+C1049+C1091+C1152+C1224+C1272+C1330+C1385+C17+C111</f>
        <v>17736</v>
      </c>
      <c r="D1444" s="13"/>
      <c r="E1444" s="40"/>
      <c r="F1444" s="452"/>
    </row>
    <row r="1445" spans="1:6" hidden="1" x14ac:dyDescent="0.25">
      <c r="A1445" s="15" t="s">
        <v>185</v>
      </c>
      <c r="B1445" s="40"/>
      <c r="C1445" s="103">
        <f>C1417+ROUND(C1440*3.2,0)+C1442</f>
        <v>1548448</v>
      </c>
      <c r="D1445" s="13"/>
      <c r="E1445" s="40"/>
      <c r="F1445" s="452"/>
    </row>
    <row r="1446" spans="1:6" ht="15.75" hidden="1" x14ac:dyDescent="0.25">
      <c r="A1446" s="211"/>
      <c r="B1446" s="40"/>
      <c r="C1446" s="40"/>
      <c r="D1446" s="13"/>
      <c r="E1446" s="40"/>
      <c r="F1446" s="452"/>
    </row>
    <row r="1447" spans="1:6" hidden="1" x14ac:dyDescent="0.25">
      <c r="A1447" s="17" t="s">
        <v>141</v>
      </c>
      <c r="B1447" s="90"/>
      <c r="C1447" s="90">
        <f>C1408+C1417</f>
        <v>1161841</v>
      </c>
      <c r="D1447" s="13"/>
      <c r="E1447" s="90"/>
      <c r="F1447" s="453"/>
    </row>
    <row r="1448" spans="1:6" hidden="1" x14ac:dyDescent="0.25">
      <c r="A1448" s="25" t="s">
        <v>139</v>
      </c>
      <c r="B1448" s="40"/>
      <c r="C1448" s="40">
        <f>C1413+C1440</f>
        <v>1222057.6809210526</v>
      </c>
      <c r="D1448" s="13"/>
      <c r="E1448" s="40"/>
      <c r="F1448" s="452"/>
    </row>
    <row r="1449" spans="1:6" ht="30" hidden="1" x14ac:dyDescent="0.25">
      <c r="A1449" s="25" t="s">
        <v>140</v>
      </c>
      <c r="B1449" s="40"/>
      <c r="C1449" s="40">
        <f>C1442</f>
        <v>306995</v>
      </c>
      <c r="D1449" s="13"/>
      <c r="E1449" s="40"/>
      <c r="F1449" s="452"/>
    </row>
    <row r="1450" spans="1:6" ht="15.75" hidden="1" x14ac:dyDescent="0.25">
      <c r="A1450" s="212" t="s">
        <v>245</v>
      </c>
      <c r="B1450" s="40"/>
      <c r="C1450" s="225">
        <f>C1415+C1445</f>
        <v>5379421</v>
      </c>
      <c r="D1450" s="13"/>
      <c r="E1450" s="40"/>
      <c r="F1450" s="452"/>
    </row>
    <row r="1451" spans="1:6" ht="15.75" hidden="1" x14ac:dyDescent="0.25">
      <c r="A1451" s="212"/>
      <c r="B1451" s="40"/>
      <c r="C1451" s="225"/>
      <c r="D1451" s="13"/>
      <c r="E1451" s="40"/>
      <c r="F1451" s="452"/>
    </row>
    <row r="1452" spans="1:6" hidden="1" x14ac:dyDescent="0.25">
      <c r="A1452" s="342" t="s">
        <v>142</v>
      </c>
      <c r="B1452" s="40"/>
      <c r="C1452" s="225"/>
      <c r="D1452" s="13"/>
      <c r="E1452" s="40"/>
      <c r="F1452" s="452"/>
    </row>
    <row r="1453" spans="1:6" ht="30" hidden="1" x14ac:dyDescent="0.25">
      <c r="A1453" s="243" t="s">
        <v>70</v>
      </c>
      <c r="B1453" s="40"/>
      <c r="C1453" s="225"/>
      <c r="D1453" s="13"/>
      <c r="E1453" s="40"/>
      <c r="F1453" s="452"/>
    </row>
    <row r="1454" spans="1:6" ht="30" hidden="1" x14ac:dyDescent="0.25">
      <c r="A1454" s="243" t="s">
        <v>71</v>
      </c>
      <c r="B1454" s="40"/>
      <c r="C1454" s="225"/>
      <c r="D1454" s="13"/>
      <c r="E1454" s="40"/>
      <c r="F1454" s="452"/>
    </row>
    <row r="1455" spans="1:6" hidden="1" x14ac:dyDescent="0.25">
      <c r="A1455" s="243" t="s">
        <v>64</v>
      </c>
      <c r="B1455" s="40"/>
      <c r="C1455" s="225"/>
      <c r="D1455" s="13"/>
      <c r="E1455" s="40"/>
      <c r="F1455" s="452"/>
    </row>
    <row r="1456" spans="1:6" hidden="1" x14ac:dyDescent="0.25">
      <c r="A1456" s="243" t="s">
        <v>36</v>
      </c>
      <c r="B1456" s="40"/>
      <c r="C1456" s="225"/>
      <c r="D1456" s="13"/>
      <c r="E1456" s="40"/>
      <c r="F1456" s="452"/>
    </row>
    <row r="1457" spans="1:11" ht="30" hidden="1" x14ac:dyDescent="0.25">
      <c r="A1457" s="243" t="s">
        <v>277</v>
      </c>
      <c r="B1457" s="40"/>
      <c r="C1457" s="225"/>
      <c r="D1457" s="13"/>
      <c r="E1457" s="40"/>
      <c r="F1457" s="452"/>
    </row>
    <row r="1458" spans="1:11" hidden="1" x14ac:dyDescent="0.25">
      <c r="A1458" s="243" t="s">
        <v>33</v>
      </c>
      <c r="B1458" s="40"/>
      <c r="C1458" s="225"/>
      <c r="D1458" s="13"/>
      <c r="E1458" s="40"/>
      <c r="F1458" s="452"/>
    </row>
    <row r="1459" spans="1:11" hidden="1" x14ac:dyDescent="0.25">
      <c r="A1459" s="243" t="s">
        <v>19</v>
      </c>
      <c r="B1459" s="40"/>
      <c r="C1459" s="225"/>
      <c r="D1459" s="13"/>
      <c r="E1459" s="40"/>
      <c r="F1459" s="452"/>
    </row>
    <row r="1460" spans="1:11" hidden="1" x14ac:dyDescent="0.25">
      <c r="A1460" s="243" t="s">
        <v>67</v>
      </c>
      <c r="B1460" s="40"/>
      <c r="C1460" s="225"/>
      <c r="D1460" s="13"/>
      <c r="E1460" s="40"/>
      <c r="F1460" s="452"/>
    </row>
    <row r="1461" spans="1:11" hidden="1" x14ac:dyDescent="0.25">
      <c r="A1461" s="243" t="s">
        <v>83</v>
      </c>
      <c r="B1461" s="40"/>
      <c r="C1461" s="225"/>
      <c r="D1461" s="13"/>
      <c r="E1461" s="40"/>
      <c r="F1461" s="452"/>
    </row>
    <row r="1462" spans="1:11" hidden="1" x14ac:dyDescent="0.25">
      <c r="A1462" s="243" t="s">
        <v>21</v>
      </c>
      <c r="B1462" s="40"/>
      <c r="C1462" s="244">
        <f>C80+C114+C516+C1156</f>
        <v>5800</v>
      </c>
      <c r="D1462" s="13"/>
      <c r="E1462" s="40"/>
      <c r="F1462" s="452"/>
    </row>
    <row r="1463" spans="1:11" ht="30" hidden="1" x14ac:dyDescent="0.25">
      <c r="A1463" s="243" t="s">
        <v>202</v>
      </c>
      <c r="B1463" s="40"/>
      <c r="C1463" s="244">
        <f>C81+C115+C517</f>
        <v>1900</v>
      </c>
      <c r="D1463" s="13"/>
      <c r="E1463" s="40"/>
      <c r="F1463" s="452"/>
    </row>
    <row r="1464" spans="1:11" hidden="1" x14ac:dyDescent="0.25">
      <c r="A1464" s="243" t="s">
        <v>40</v>
      </c>
      <c r="B1464" s="40"/>
      <c r="C1464" s="225"/>
      <c r="D1464" s="13"/>
      <c r="E1464" s="40"/>
      <c r="F1464" s="452"/>
    </row>
    <row r="1465" spans="1:11" hidden="1" x14ac:dyDescent="0.25">
      <c r="A1465" s="243" t="s">
        <v>205</v>
      </c>
      <c r="B1465" s="40"/>
      <c r="C1465" s="225"/>
      <c r="D1465" s="13"/>
      <c r="E1465" s="40"/>
      <c r="F1465" s="452"/>
    </row>
    <row r="1466" spans="1:11" ht="30" hidden="1" x14ac:dyDescent="0.25">
      <c r="A1466" s="243" t="s">
        <v>73</v>
      </c>
      <c r="B1466" s="40"/>
      <c r="C1466" s="244"/>
      <c r="D1466" s="13"/>
      <c r="E1466" s="40"/>
      <c r="F1466" s="452"/>
    </row>
    <row r="1467" spans="1:11" hidden="1" x14ac:dyDescent="0.25">
      <c r="A1467" s="243" t="s">
        <v>278</v>
      </c>
      <c r="B1467" s="40"/>
      <c r="C1467" s="244">
        <f>C1157</f>
        <v>640</v>
      </c>
      <c r="D1467" s="13"/>
      <c r="E1467" s="40"/>
      <c r="F1467" s="452"/>
      <c r="K1467" s="343"/>
    </row>
    <row r="1468" spans="1:11" ht="30" hidden="1" x14ac:dyDescent="0.25">
      <c r="A1468" s="243" t="s">
        <v>279</v>
      </c>
      <c r="B1468" s="40"/>
      <c r="C1468" s="244">
        <f>C1158</f>
        <v>160</v>
      </c>
      <c r="D1468" s="13"/>
      <c r="E1468" s="40"/>
      <c r="F1468" s="452"/>
      <c r="K1468" s="343"/>
    </row>
    <row r="1469" spans="1:11" ht="30" hidden="1" x14ac:dyDescent="0.25">
      <c r="A1469" s="243" t="s">
        <v>203</v>
      </c>
      <c r="B1469" s="40"/>
      <c r="C1469" s="225"/>
      <c r="D1469" s="13"/>
      <c r="E1469" s="40"/>
      <c r="F1469" s="452"/>
    </row>
    <row r="1470" spans="1:11" ht="30" hidden="1" x14ac:dyDescent="0.25">
      <c r="A1470" s="243" t="s">
        <v>176</v>
      </c>
      <c r="B1470" s="40"/>
      <c r="C1470" s="225"/>
      <c r="D1470" s="13"/>
      <c r="E1470" s="40"/>
      <c r="F1470" s="452"/>
    </row>
    <row r="1471" spans="1:11" ht="30" hidden="1" x14ac:dyDescent="0.25">
      <c r="A1471" s="243" t="s">
        <v>273</v>
      </c>
      <c r="B1471" s="40"/>
      <c r="C1471" s="225"/>
      <c r="D1471" s="13"/>
      <c r="E1471" s="40"/>
      <c r="F1471" s="452"/>
    </row>
    <row r="1472" spans="1:11" hidden="1" x14ac:dyDescent="0.25">
      <c r="A1472" s="243" t="s">
        <v>98</v>
      </c>
      <c r="B1472" s="40"/>
      <c r="C1472" s="225"/>
      <c r="D1472" s="13"/>
      <c r="E1472" s="40"/>
      <c r="F1472" s="452"/>
      <c r="I1472" s="343"/>
      <c r="J1472" s="343"/>
    </row>
    <row r="1473" spans="1:6" ht="30" hidden="1" x14ac:dyDescent="0.25">
      <c r="A1473" s="243" t="s">
        <v>170</v>
      </c>
      <c r="B1473" s="40"/>
      <c r="C1473" s="225"/>
      <c r="D1473" s="13"/>
      <c r="E1473" s="40"/>
      <c r="F1473" s="452"/>
    </row>
    <row r="1474" spans="1:6" ht="30" hidden="1" x14ac:dyDescent="0.25">
      <c r="A1474" s="243" t="s">
        <v>172</v>
      </c>
      <c r="B1474" s="40"/>
      <c r="C1474" s="225"/>
      <c r="D1474" s="13"/>
      <c r="E1474" s="40"/>
      <c r="F1474" s="452"/>
    </row>
    <row r="1475" spans="1:6" hidden="1" x14ac:dyDescent="0.25">
      <c r="A1475" s="243" t="s">
        <v>82</v>
      </c>
      <c r="B1475" s="40"/>
      <c r="C1475" s="225"/>
      <c r="D1475" s="13"/>
      <c r="E1475" s="40"/>
      <c r="F1475" s="452"/>
    </row>
    <row r="1476" spans="1:6" hidden="1" x14ac:dyDescent="0.25">
      <c r="A1476" s="243" t="s">
        <v>72</v>
      </c>
      <c r="B1476" s="40"/>
      <c r="C1476" s="225"/>
      <c r="D1476" s="13"/>
      <c r="E1476" s="40"/>
      <c r="F1476" s="452"/>
    </row>
    <row r="1477" spans="1:6" ht="30" hidden="1" x14ac:dyDescent="0.25">
      <c r="A1477" s="243" t="s">
        <v>280</v>
      </c>
      <c r="B1477" s="40"/>
      <c r="C1477" s="225"/>
      <c r="D1477" s="13"/>
      <c r="E1477" s="40"/>
      <c r="F1477" s="452"/>
    </row>
    <row r="1478" spans="1:6" ht="30" hidden="1" x14ac:dyDescent="0.25">
      <c r="A1478" s="243" t="s">
        <v>281</v>
      </c>
      <c r="B1478" s="40"/>
      <c r="C1478" s="225"/>
      <c r="D1478" s="13"/>
      <c r="E1478" s="40"/>
      <c r="F1478" s="452"/>
    </row>
    <row r="1479" spans="1:6" hidden="1" x14ac:dyDescent="0.25">
      <c r="A1479" s="243" t="s">
        <v>282</v>
      </c>
      <c r="B1479" s="40"/>
      <c r="C1479" s="225"/>
      <c r="D1479" s="13"/>
      <c r="E1479" s="40"/>
      <c r="F1479" s="452"/>
    </row>
    <row r="1480" spans="1:6" hidden="1" x14ac:dyDescent="0.25">
      <c r="A1480" s="243" t="s">
        <v>61</v>
      </c>
      <c r="B1480" s="40"/>
      <c r="C1480" s="225"/>
      <c r="D1480" s="13"/>
      <c r="E1480" s="40"/>
      <c r="F1480" s="452"/>
    </row>
    <row r="1481" spans="1:6" hidden="1" x14ac:dyDescent="0.25">
      <c r="A1481" s="243" t="s">
        <v>66</v>
      </c>
      <c r="B1481" s="40"/>
      <c r="C1481" s="225"/>
      <c r="D1481" s="13"/>
      <c r="E1481" s="40"/>
      <c r="F1481" s="452"/>
    </row>
    <row r="1482" spans="1:6" hidden="1" x14ac:dyDescent="0.25">
      <c r="A1482" s="243" t="s">
        <v>283</v>
      </c>
      <c r="B1482" s="40"/>
      <c r="C1482" s="225"/>
      <c r="D1482" s="13"/>
      <c r="E1482" s="40"/>
      <c r="F1482" s="452"/>
    </row>
    <row r="1483" spans="1:6" hidden="1" x14ac:dyDescent="0.25">
      <c r="A1483" s="243" t="s">
        <v>65</v>
      </c>
      <c r="B1483" s="40"/>
      <c r="C1483" s="225"/>
      <c r="D1483" s="13"/>
      <c r="E1483" s="40"/>
      <c r="F1483" s="452"/>
    </row>
    <row r="1484" spans="1:6" ht="30" hidden="1" x14ac:dyDescent="0.25">
      <c r="A1484" s="243" t="s">
        <v>215</v>
      </c>
      <c r="B1484" s="40"/>
      <c r="C1484" s="225"/>
      <c r="D1484" s="13"/>
      <c r="E1484" s="40"/>
      <c r="F1484" s="452"/>
    </row>
    <row r="1485" spans="1:6" hidden="1" x14ac:dyDescent="0.25">
      <c r="A1485" s="243" t="s">
        <v>284</v>
      </c>
      <c r="B1485" s="40"/>
      <c r="C1485" s="225"/>
      <c r="D1485" s="13"/>
      <c r="E1485" s="40"/>
      <c r="F1485" s="452"/>
    </row>
    <row r="1486" spans="1:6" hidden="1" x14ac:dyDescent="0.25">
      <c r="A1486" s="243" t="s">
        <v>20</v>
      </c>
      <c r="B1486" s="40"/>
      <c r="C1486" s="225"/>
      <c r="D1486" s="13"/>
      <c r="E1486" s="40"/>
      <c r="F1486" s="452"/>
    </row>
    <row r="1487" spans="1:6" hidden="1" x14ac:dyDescent="0.25">
      <c r="A1487" s="243" t="s">
        <v>198</v>
      </c>
      <c r="B1487" s="40"/>
      <c r="C1487" s="225"/>
      <c r="D1487" s="13"/>
      <c r="E1487" s="40"/>
      <c r="F1487" s="452"/>
    </row>
    <row r="1488" spans="1:6" hidden="1" x14ac:dyDescent="0.25">
      <c r="A1488" s="243" t="s">
        <v>69</v>
      </c>
      <c r="B1488" s="40"/>
      <c r="C1488" s="225"/>
      <c r="D1488" s="13"/>
      <c r="E1488" s="40"/>
      <c r="F1488" s="452"/>
    </row>
    <row r="1489" spans="1:6" hidden="1" x14ac:dyDescent="0.25">
      <c r="A1489" s="243" t="s">
        <v>42</v>
      </c>
      <c r="B1489" s="40"/>
      <c r="C1489" s="225"/>
      <c r="D1489" s="13"/>
      <c r="E1489" s="40"/>
      <c r="F1489" s="452"/>
    </row>
    <row r="1490" spans="1:6" hidden="1" x14ac:dyDescent="0.25">
      <c r="A1490" s="243" t="s">
        <v>285</v>
      </c>
      <c r="B1490" s="40"/>
      <c r="C1490" s="225"/>
      <c r="D1490" s="13"/>
      <c r="E1490" s="40"/>
      <c r="F1490" s="452"/>
    </row>
    <row r="1491" spans="1:6" hidden="1" x14ac:dyDescent="0.25">
      <c r="A1491" s="243" t="s">
        <v>34</v>
      </c>
      <c r="B1491" s="40"/>
      <c r="C1491" s="225"/>
      <c r="D1491" s="13"/>
      <c r="E1491" s="40"/>
      <c r="F1491" s="452"/>
    </row>
    <row r="1492" spans="1:6" hidden="1" x14ac:dyDescent="0.25">
      <c r="A1492" s="243" t="s">
        <v>200</v>
      </c>
      <c r="B1492" s="40"/>
      <c r="C1492" s="225"/>
      <c r="D1492" s="13"/>
      <c r="E1492" s="40"/>
      <c r="F1492" s="452"/>
    </row>
    <row r="1493" spans="1:6" hidden="1" x14ac:dyDescent="0.25">
      <c r="A1493" s="243" t="s">
        <v>63</v>
      </c>
      <c r="B1493" s="40"/>
      <c r="C1493" s="225"/>
      <c r="D1493" s="13"/>
      <c r="E1493" s="40"/>
      <c r="F1493" s="452"/>
    </row>
    <row r="1494" spans="1:6" hidden="1" x14ac:dyDescent="0.25">
      <c r="A1494" s="243" t="s">
        <v>161</v>
      </c>
      <c r="B1494" s="40"/>
      <c r="C1494" s="225"/>
      <c r="D1494" s="13"/>
      <c r="E1494" s="40"/>
      <c r="F1494" s="452"/>
    </row>
    <row r="1495" spans="1:6" hidden="1" x14ac:dyDescent="0.25">
      <c r="A1495" s="243" t="s">
        <v>94</v>
      </c>
      <c r="B1495" s="40"/>
      <c r="C1495" s="225"/>
      <c r="D1495" s="13"/>
      <c r="E1495" s="40"/>
      <c r="F1495" s="452"/>
    </row>
    <row r="1496" spans="1:6" hidden="1" x14ac:dyDescent="0.25">
      <c r="A1496" s="243" t="s">
        <v>62</v>
      </c>
      <c r="B1496" s="40"/>
      <c r="C1496" s="225"/>
      <c r="D1496" s="13"/>
      <c r="E1496" s="40"/>
      <c r="F1496" s="452"/>
    </row>
    <row r="1497" spans="1:6" hidden="1" x14ac:dyDescent="0.25">
      <c r="A1497" s="243" t="s">
        <v>201</v>
      </c>
      <c r="B1497" s="40"/>
      <c r="C1497" s="225"/>
      <c r="D1497" s="13"/>
      <c r="E1497" s="40"/>
      <c r="F1497" s="452"/>
    </row>
    <row r="1498" spans="1:6" hidden="1" x14ac:dyDescent="0.25">
      <c r="A1498" s="243" t="s">
        <v>39</v>
      </c>
      <c r="B1498" s="40"/>
      <c r="C1498" s="225"/>
      <c r="D1498" s="13"/>
      <c r="E1498" s="40"/>
      <c r="F1498" s="452"/>
    </row>
    <row r="1499" spans="1:6" hidden="1" x14ac:dyDescent="0.25">
      <c r="A1499" s="243" t="s">
        <v>143</v>
      </c>
      <c r="B1499" s="40"/>
      <c r="C1499" s="225"/>
      <c r="D1499" s="13"/>
      <c r="E1499" s="40"/>
      <c r="F1499" s="452"/>
    </row>
    <row r="1500" spans="1:6" ht="15.75" hidden="1" x14ac:dyDescent="0.25">
      <c r="A1500" s="212"/>
      <c r="B1500" s="40"/>
      <c r="C1500" s="225"/>
      <c r="D1500" s="13"/>
      <c r="E1500" s="40"/>
      <c r="F1500" s="452"/>
    </row>
    <row r="1501" spans="1:6" hidden="1" x14ac:dyDescent="0.25">
      <c r="A1501" s="97" t="s">
        <v>8</v>
      </c>
      <c r="B1501" s="40"/>
      <c r="C1501" s="40"/>
      <c r="D1501" s="13"/>
      <c r="E1501" s="40"/>
      <c r="F1501" s="452"/>
    </row>
    <row r="1502" spans="1:6" hidden="1" x14ac:dyDescent="0.25">
      <c r="A1502" s="97" t="s">
        <v>246</v>
      </c>
      <c r="B1502" s="40"/>
      <c r="C1502" s="223">
        <f>C23+C91+C120+C176+C229+C273+C1177+C1337+C1401</f>
        <v>5619</v>
      </c>
      <c r="D1502" s="224">
        <f t="shared" ref="D1502:D1507" si="21">F1502/C1502</f>
        <v>7.274604022067984</v>
      </c>
      <c r="E1502" s="223">
        <f>E23+E91+E120+E176+E229+E273+E1177+E1337+E1401</f>
        <v>136</v>
      </c>
      <c r="F1502" s="454">
        <f>F23+F91+F120+F176+F229+F273+F1177+F1337+F1401</f>
        <v>40876</v>
      </c>
    </row>
    <row r="1503" spans="1:6" hidden="1" x14ac:dyDescent="0.25">
      <c r="A1503" s="213" t="s">
        <v>23</v>
      </c>
      <c r="B1503" s="40"/>
      <c r="C1503" s="40"/>
      <c r="D1503" s="13"/>
      <c r="E1503" s="40"/>
      <c r="F1503" s="452"/>
    </row>
    <row r="1504" spans="1:6" hidden="1" x14ac:dyDescent="0.25">
      <c r="A1504" s="14" t="s">
        <v>165</v>
      </c>
      <c r="B1504" s="40"/>
      <c r="C1504" s="40">
        <f>C93+C178+C231+C275+C318+C362+C410+C459+C528+C577+C624+C674+C721+C769+C918+C967+C1015+C1096+C1179+C1229+C1282+C1390</f>
        <v>24715</v>
      </c>
      <c r="D1504" s="13">
        <f t="shared" si="21"/>
        <v>8.0260975116326119</v>
      </c>
      <c r="E1504" s="40">
        <f>E93+E118+E178+E231+E275+E318+E362+E410+E459+E528+E577+E624+E674+E721+E769+E918+E967+E1015+E1096+E1179+E1229+E1282+E1335+E1390</f>
        <v>827</v>
      </c>
      <c r="F1504" s="452">
        <f>F93+F118+F178+F231+F275+F318+F362+F410+F459+F528+F577+F624+F674+F721+F769+F918+F967+F1015+F1096+F1179+F1229+F1282+F1335+F1390</f>
        <v>198365</v>
      </c>
    </row>
    <row r="1505" spans="1:6" hidden="1" x14ac:dyDescent="0.25">
      <c r="A1505" s="14" t="s">
        <v>13</v>
      </c>
      <c r="B1505" s="40"/>
      <c r="C1505" s="40">
        <f>C276+C411+C529+C919+C1180</f>
        <v>2510</v>
      </c>
      <c r="D1505" s="13">
        <f t="shared" si="21"/>
        <v>3</v>
      </c>
      <c r="E1505" s="40">
        <f>E276+E411+E529+E919+E1180</f>
        <v>31</v>
      </c>
      <c r="F1505" s="452">
        <f>F276+F411+F529+F919+F1180</f>
        <v>7530</v>
      </c>
    </row>
    <row r="1506" spans="1:6" hidden="1" x14ac:dyDescent="0.25">
      <c r="A1506" s="214" t="s">
        <v>166</v>
      </c>
      <c r="B1506" s="40"/>
      <c r="C1506" s="40">
        <f>C93+C179+C232+C277+C319+C363+C412+C460+C530+C578+C625+C675+C722+C770+C920+C968+C1016+C1097+C1181+C1230+C1283+C1391</f>
        <v>27225</v>
      </c>
      <c r="D1506" s="13">
        <f t="shared" si="21"/>
        <v>7.5213957759412304</v>
      </c>
      <c r="E1506" s="40">
        <f>E93+E179+E232+E277+E319+E363+E412+E460+E530+E578+E625+E675+E722+E770+E920+E968+E1016+E1097+E1181+E1230+E1283+E1391</f>
        <v>854</v>
      </c>
      <c r="F1506" s="452">
        <f>F93+F179+F232+F277+F319+F363+F412+F460+F530+F578+F625+F675+F722+F770+F920+F968+F1016+F1097+F1181+F1230+F1283+F1391</f>
        <v>204770</v>
      </c>
    </row>
    <row r="1507" spans="1:6" ht="28.5" hidden="1" x14ac:dyDescent="0.25">
      <c r="A1507" s="215" t="s">
        <v>247</v>
      </c>
      <c r="B1507" s="43"/>
      <c r="C1507" s="43">
        <f>C24+C94+C121+C180+C233+C278+C320+C364+C413+C461+C531+C579+C626+C676+C723+C771+C921+C969+C1017+C1098+C1182+C1231+C1284+C1338+C1392+C1402</f>
        <v>32844</v>
      </c>
      <c r="D1507" s="8">
        <f t="shared" si="21"/>
        <v>7.4791742784070152</v>
      </c>
      <c r="E1507" s="43">
        <f>E24+E94+E121+E180+E233+E278+E320+E364+E413+E461+E531+E579+E626+E676+E723+E771+E921+E969+E1017+E1098+E1182+E1231+E1284+E1338+E1392+E1402</f>
        <v>990</v>
      </c>
      <c r="F1507" s="455">
        <f>F24+F94+F121+F180+F233+F278+F320+F364+F413+F461+F531+F579+F626+F676+F723+F771+F921+F969+F1017+F1098+F1182+F1231+F1284+F1338+F1392+F1402</f>
        <v>245646</v>
      </c>
    </row>
    <row r="1508" spans="1:6" ht="19.5" hidden="1" customHeight="1" x14ac:dyDescent="0.25">
      <c r="A1508" s="216" t="s">
        <v>248</v>
      </c>
      <c r="B1508" s="217"/>
      <c r="C1508" s="217"/>
      <c r="D1508" s="217"/>
      <c r="E1508" s="217"/>
      <c r="F1508" s="456"/>
    </row>
    <row r="1509" spans="1:6" ht="31.5" hidden="1" x14ac:dyDescent="0.25">
      <c r="A1509" s="201" t="s">
        <v>213</v>
      </c>
      <c r="B1509" s="217"/>
      <c r="C1509" s="227">
        <f>C1183</f>
        <v>2964</v>
      </c>
      <c r="D1509" s="217"/>
      <c r="E1509" s="217"/>
      <c r="F1509" s="456"/>
    </row>
    <row r="1510" spans="1:6" ht="31.5" hidden="1" x14ac:dyDescent="0.25">
      <c r="A1510" s="201" t="s">
        <v>214</v>
      </c>
      <c r="B1510" s="217"/>
      <c r="C1510" s="217"/>
      <c r="D1510" s="217"/>
      <c r="E1510" s="217"/>
      <c r="F1510" s="456"/>
    </row>
    <row r="1511" spans="1:6" ht="15.75" hidden="1" x14ac:dyDescent="0.25">
      <c r="A1511" s="201" t="s">
        <v>262</v>
      </c>
      <c r="B1511" s="217"/>
      <c r="C1511" s="217"/>
      <c r="D1511" s="217"/>
      <c r="E1511" s="217"/>
      <c r="F1511" s="456"/>
    </row>
    <row r="1512" spans="1:6" ht="15.75" hidden="1" x14ac:dyDescent="0.25">
      <c r="A1512" s="172" t="s">
        <v>174</v>
      </c>
      <c r="B1512" s="217"/>
      <c r="C1512" s="217"/>
      <c r="D1512" s="217"/>
      <c r="E1512" s="217"/>
      <c r="F1512" s="456"/>
    </row>
    <row r="1513" spans="1:6" ht="15.75" hidden="1" x14ac:dyDescent="0.25">
      <c r="A1513" s="221" t="s">
        <v>231</v>
      </c>
      <c r="B1513" s="40"/>
      <c r="C1513" s="40">
        <f t="shared" ref="C1513:C1518" si="22">C1340</f>
        <v>207170</v>
      </c>
      <c r="D1513" s="40"/>
      <c r="E1513" s="40"/>
      <c r="F1513" s="452"/>
    </row>
    <row r="1514" spans="1:6" ht="15.75" hidden="1" x14ac:dyDescent="0.25">
      <c r="A1514" s="206" t="s">
        <v>226</v>
      </c>
      <c r="B1514" s="40"/>
      <c r="C1514" s="40">
        <f t="shared" si="22"/>
        <v>207140</v>
      </c>
      <c r="D1514" s="40"/>
      <c r="E1514" s="40"/>
      <c r="F1514" s="452"/>
    </row>
    <row r="1515" spans="1:6" ht="15.75" hidden="1" x14ac:dyDescent="0.25">
      <c r="A1515" s="207" t="s">
        <v>227</v>
      </c>
      <c r="B1515" s="40"/>
      <c r="C1515" s="40">
        <f t="shared" si="22"/>
        <v>207140</v>
      </c>
      <c r="D1515" s="40"/>
      <c r="E1515" s="40"/>
      <c r="F1515" s="452"/>
    </row>
    <row r="1516" spans="1:6" ht="15.75" hidden="1" x14ac:dyDescent="0.25">
      <c r="A1516" s="206" t="s">
        <v>228</v>
      </c>
      <c r="B1516" s="40"/>
      <c r="C1516" s="40">
        <f t="shared" si="22"/>
        <v>30</v>
      </c>
      <c r="D1516" s="40"/>
      <c r="E1516" s="40"/>
      <c r="F1516" s="452"/>
    </row>
    <row r="1517" spans="1:6" ht="31.5" hidden="1" x14ac:dyDescent="0.25">
      <c r="A1517" s="208" t="s">
        <v>229</v>
      </c>
      <c r="B1517" s="40"/>
      <c r="C1517" s="40">
        <f t="shared" si="22"/>
        <v>30</v>
      </c>
      <c r="D1517" s="40"/>
      <c r="E1517" s="40"/>
      <c r="F1517" s="452"/>
    </row>
    <row r="1518" spans="1:6" ht="16.5" hidden="1" thickBot="1" x14ac:dyDescent="0.3">
      <c r="A1518" s="222" t="s">
        <v>230</v>
      </c>
      <c r="B1518" s="218"/>
      <c r="C1518" s="218">
        <f t="shared" si="22"/>
        <v>0</v>
      </c>
      <c r="D1518" s="218"/>
      <c r="E1518" s="218"/>
      <c r="F1518" s="457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1496062992125984" bottom="0.31496062992125984" header="0" footer="0"/>
  <pageSetup paperSize="9" scale="67" orientation="portrait" r:id="rId1"/>
  <rowBreaks count="3" manualBreakCount="3">
    <brk id="365" max="5" man="1"/>
    <brk id="1233" max="5" man="1"/>
    <brk id="128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878"/>
  <sheetViews>
    <sheetView view="pageBreakPreview" zoomScale="80" zoomScaleNormal="90" zoomScaleSheetLayoutView="80" workbookViewId="0">
      <pane ySplit="7" topLeftCell="A8" activePane="bottomLeft" state="frozen"/>
      <selection activeCell="B91" sqref="B91"/>
      <selection pane="bottomLeft" activeCell="B91" sqref="B91"/>
    </sheetView>
  </sheetViews>
  <sheetFormatPr defaultColWidth="15.7109375" defaultRowHeight="15" x14ac:dyDescent="0.25"/>
  <cols>
    <col min="1" max="1" width="49.5703125" style="47" customWidth="1"/>
    <col min="2" max="2" width="11" style="47" customWidth="1"/>
    <col min="3" max="3" width="14.140625" style="47" customWidth="1"/>
    <col min="4" max="4" width="12.7109375" style="47" customWidth="1"/>
    <col min="5" max="5" width="11.7109375" style="47" customWidth="1"/>
    <col min="6" max="6" width="11.5703125" style="47" customWidth="1"/>
    <col min="7" max="16384" width="15.7109375" style="47"/>
  </cols>
  <sheetData>
    <row r="2" spans="1:6" s="2" customFormat="1" ht="33.75" customHeight="1" x14ac:dyDescent="0.25">
      <c r="A2" s="480" t="s">
        <v>290</v>
      </c>
      <c r="B2" s="465"/>
      <c r="C2" s="465"/>
      <c r="D2" s="465"/>
      <c r="E2" s="465"/>
      <c r="F2" s="465"/>
    </row>
    <row r="3" spans="1:6" ht="15.75" thickBot="1" x14ac:dyDescent="0.3">
      <c r="A3" s="465"/>
      <c r="B3" s="465"/>
      <c r="C3" s="465"/>
      <c r="D3" s="465"/>
      <c r="E3" s="465"/>
      <c r="F3" s="465"/>
    </row>
    <row r="4" spans="1:6" ht="33.75" customHeight="1" x14ac:dyDescent="0.3">
      <c r="A4" s="48" t="s">
        <v>235</v>
      </c>
      <c r="B4" s="471" t="s">
        <v>1</v>
      </c>
      <c r="C4" s="477" t="s">
        <v>232</v>
      </c>
      <c r="D4" s="474" t="s">
        <v>0</v>
      </c>
      <c r="E4" s="471" t="s">
        <v>2</v>
      </c>
      <c r="F4" s="468" t="s">
        <v>3</v>
      </c>
    </row>
    <row r="5" spans="1:6" ht="19.5" customHeight="1" x14ac:dyDescent="0.3">
      <c r="A5" s="49"/>
      <c r="B5" s="472"/>
      <c r="C5" s="478"/>
      <c r="D5" s="475"/>
      <c r="E5" s="472"/>
      <c r="F5" s="469"/>
    </row>
    <row r="6" spans="1:6" ht="15.75" customHeight="1" thickBot="1" x14ac:dyDescent="0.3">
      <c r="A6" s="50" t="s">
        <v>4</v>
      </c>
      <c r="B6" s="473"/>
      <c r="C6" s="479"/>
      <c r="D6" s="476"/>
      <c r="E6" s="473"/>
      <c r="F6" s="470"/>
    </row>
    <row r="7" spans="1:6" ht="15.75" thickBot="1" x14ac:dyDescent="0.3">
      <c r="A7" s="51">
        <v>1</v>
      </c>
      <c r="B7" s="203">
        <v>2</v>
      </c>
      <c r="C7" s="84">
        <v>3</v>
      </c>
      <c r="D7" s="84">
        <v>4</v>
      </c>
      <c r="E7" s="84">
        <v>5</v>
      </c>
      <c r="F7" s="84">
        <v>6</v>
      </c>
    </row>
    <row r="8" spans="1:6" ht="23.25" hidden="1" customHeight="1" x14ac:dyDescent="0.25">
      <c r="A8" s="80" t="s">
        <v>110</v>
      </c>
      <c r="B8" s="159"/>
      <c r="C8" s="108"/>
      <c r="D8" s="108"/>
      <c r="E8" s="108"/>
      <c r="F8" s="108"/>
    </row>
    <row r="9" spans="1:6" ht="20.25" hidden="1" customHeight="1" x14ac:dyDescent="0.25">
      <c r="A9" s="52" t="s">
        <v>5</v>
      </c>
      <c r="B9" s="53"/>
      <c r="C9" s="111"/>
      <c r="D9" s="111"/>
      <c r="E9" s="111"/>
      <c r="F9" s="111"/>
    </row>
    <row r="10" spans="1:6" hidden="1" x14ac:dyDescent="0.25">
      <c r="A10" s="36" t="s">
        <v>45</v>
      </c>
      <c r="B10" s="56">
        <v>340</v>
      </c>
      <c r="C10" s="111">
        <v>1260</v>
      </c>
      <c r="D10" s="57">
        <v>11</v>
      </c>
      <c r="E10" s="111">
        <f t="shared" ref="E10:E21" si="0">ROUND(F10/B10,0)</f>
        <v>41</v>
      </c>
      <c r="F10" s="111">
        <f t="shared" ref="F10:F21" si="1">ROUND(C10*D10,0)</f>
        <v>13860</v>
      </c>
    </row>
    <row r="11" spans="1:6" hidden="1" x14ac:dyDescent="0.25">
      <c r="A11" s="36" t="s">
        <v>46</v>
      </c>
      <c r="B11" s="56">
        <v>340</v>
      </c>
      <c r="C11" s="111">
        <v>230</v>
      </c>
      <c r="D11" s="57">
        <v>11</v>
      </c>
      <c r="E11" s="111">
        <f t="shared" si="0"/>
        <v>7</v>
      </c>
      <c r="F11" s="111">
        <f t="shared" si="1"/>
        <v>2530</v>
      </c>
    </row>
    <row r="12" spans="1:6" hidden="1" x14ac:dyDescent="0.25">
      <c r="A12" s="36" t="s">
        <v>47</v>
      </c>
      <c r="B12" s="56">
        <v>340</v>
      </c>
      <c r="C12" s="111">
        <v>490</v>
      </c>
      <c r="D12" s="57">
        <v>13</v>
      </c>
      <c r="E12" s="111">
        <f t="shared" si="0"/>
        <v>19</v>
      </c>
      <c r="F12" s="111">
        <f t="shared" si="1"/>
        <v>6370</v>
      </c>
    </row>
    <row r="13" spans="1:6" hidden="1" x14ac:dyDescent="0.25">
      <c r="A13" s="36" t="s">
        <v>43</v>
      </c>
      <c r="B13" s="56">
        <v>340</v>
      </c>
      <c r="C13" s="111">
        <v>350</v>
      </c>
      <c r="D13" s="57">
        <v>11.8</v>
      </c>
      <c r="E13" s="111">
        <f t="shared" si="0"/>
        <v>12</v>
      </c>
      <c r="F13" s="111">
        <f t="shared" si="1"/>
        <v>4130</v>
      </c>
    </row>
    <row r="14" spans="1:6" hidden="1" x14ac:dyDescent="0.25">
      <c r="A14" s="36" t="s">
        <v>48</v>
      </c>
      <c r="B14" s="56">
        <v>340</v>
      </c>
      <c r="C14" s="111">
        <v>1230</v>
      </c>
      <c r="D14" s="57">
        <v>12</v>
      </c>
      <c r="E14" s="111">
        <f t="shared" si="0"/>
        <v>43</v>
      </c>
      <c r="F14" s="111">
        <f t="shared" si="1"/>
        <v>14760</v>
      </c>
    </row>
    <row r="15" spans="1:6" hidden="1" x14ac:dyDescent="0.25">
      <c r="A15" s="36" t="s">
        <v>95</v>
      </c>
      <c r="B15" s="56">
        <v>340</v>
      </c>
      <c r="C15" s="111">
        <v>1150</v>
      </c>
      <c r="D15" s="57">
        <v>8.9</v>
      </c>
      <c r="E15" s="111">
        <f t="shared" si="0"/>
        <v>30</v>
      </c>
      <c r="F15" s="111">
        <f t="shared" si="1"/>
        <v>10235</v>
      </c>
    </row>
    <row r="16" spans="1:6" hidden="1" x14ac:dyDescent="0.25">
      <c r="A16" s="36" t="s">
        <v>75</v>
      </c>
      <c r="B16" s="56">
        <v>340</v>
      </c>
      <c r="C16" s="111">
        <v>420</v>
      </c>
      <c r="D16" s="57">
        <v>12.4</v>
      </c>
      <c r="E16" s="111">
        <f t="shared" si="0"/>
        <v>15</v>
      </c>
      <c r="F16" s="111">
        <f t="shared" si="1"/>
        <v>5208</v>
      </c>
    </row>
    <row r="17" spans="1:7" hidden="1" x14ac:dyDescent="0.25">
      <c r="A17" s="36" t="s">
        <v>85</v>
      </c>
      <c r="B17" s="56">
        <v>340</v>
      </c>
      <c r="C17" s="111">
        <v>130</v>
      </c>
      <c r="D17" s="57">
        <v>17.399999999999999</v>
      </c>
      <c r="E17" s="111">
        <f t="shared" si="0"/>
        <v>7</v>
      </c>
      <c r="F17" s="111">
        <f t="shared" si="1"/>
        <v>2262</v>
      </c>
    </row>
    <row r="18" spans="1:7" hidden="1" x14ac:dyDescent="0.25">
      <c r="A18" s="36" t="s">
        <v>49</v>
      </c>
      <c r="B18" s="56">
        <v>340</v>
      </c>
      <c r="C18" s="111">
        <v>80</v>
      </c>
      <c r="D18" s="57">
        <v>12.1</v>
      </c>
      <c r="E18" s="111">
        <f t="shared" si="0"/>
        <v>3</v>
      </c>
      <c r="F18" s="111">
        <f t="shared" si="1"/>
        <v>968</v>
      </c>
    </row>
    <row r="19" spans="1:7" hidden="1" x14ac:dyDescent="0.25">
      <c r="A19" s="36" t="s">
        <v>50</v>
      </c>
      <c r="B19" s="56">
        <v>340</v>
      </c>
      <c r="C19" s="111">
        <v>1100</v>
      </c>
      <c r="D19" s="57">
        <v>9.5</v>
      </c>
      <c r="E19" s="111">
        <f t="shared" si="0"/>
        <v>31</v>
      </c>
      <c r="F19" s="111">
        <f t="shared" si="1"/>
        <v>10450</v>
      </c>
    </row>
    <row r="20" spans="1:7" hidden="1" x14ac:dyDescent="0.25">
      <c r="A20" s="36" t="s">
        <v>51</v>
      </c>
      <c r="B20" s="56">
        <v>320</v>
      </c>
      <c r="C20" s="111">
        <v>1100</v>
      </c>
      <c r="D20" s="57">
        <v>10.5</v>
      </c>
      <c r="E20" s="111">
        <f t="shared" si="0"/>
        <v>36</v>
      </c>
      <c r="F20" s="111">
        <f t="shared" si="1"/>
        <v>11550</v>
      </c>
    </row>
    <row r="21" spans="1:7" hidden="1" x14ac:dyDescent="0.25">
      <c r="A21" s="36" t="s">
        <v>31</v>
      </c>
      <c r="B21" s="56">
        <v>310</v>
      </c>
      <c r="C21" s="111">
        <v>4800</v>
      </c>
      <c r="D21" s="235">
        <v>7.5</v>
      </c>
      <c r="E21" s="111">
        <f t="shared" si="0"/>
        <v>116</v>
      </c>
      <c r="F21" s="111">
        <f t="shared" si="1"/>
        <v>36000</v>
      </c>
    </row>
    <row r="22" spans="1:7" s="37" customFormat="1" ht="15.75" hidden="1" customHeight="1" x14ac:dyDescent="0.2">
      <c r="A22" s="41" t="s">
        <v>6</v>
      </c>
      <c r="B22" s="59"/>
      <c r="C22" s="103">
        <f>SUM(C10:C21)</f>
        <v>12340</v>
      </c>
      <c r="D22" s="123">
        <f>F22/C22</f>
        <v>9.5885737439222041</v>
      </c>
      <c r="E22" s="103">
        <f>SUM(E10:E21)</f>
        <v>360</v>
      </c>
      <c r="F22" s="103">
        <f>SUM(F10:F21)</f>
        <v>118323</v>
      </c>
    </row>
    <row r="23" spans="1:7" s="37" customFormat="1" ht="20.25" hidden="1" customHeight="1" x14ac:dyDescent="0.25">
      <c r="A23" s="16" t="s">
        <v>187</v>
      </c>
      <c r="B23" s="59"/>
      <c r="C23" s="111"/>
      <c r="D23" s="111"/>
      <c r="E23" s="111"/>
      <c r="F23" s="111"/>
    </row>
    <row r="24" spans="1:7" s="37" customFormat="1" hidden="1" x14ac:dyDescent="0.25">
      <c r="A24" s="17" t="s">
        <v>141</v>
      </c>
      <c r="B24" s="149"/>
      <c r="C24" s="111">
        <f>C25+C26+C27+C28</f>
        <v>17527</v>
      </c>
      <c r="D24" s="111"/>
      <c r="E24" s="111"/>
      <c r="F24" s="111"/>
    </row>
    <row r="25" spans="1:7" s="37" customFormat="1" hidden="1" x14ac:dyDescent="0.25">
      <c r="A25" s="17" t="s">
        <v>180</v>
      </c>
      <c r="B25" s="7"/>
      <c r="C25" s="111">
        <v>12000</v>
      </c>
      <c r="D25" s="111"/>
      <c r="E25" s="111"/>
      <c r="F25" s="111"/>
    </row>
    <row r="26" spans="1:7" s="37" customFormat="1" ht="30" hidden="1" x14ac:dyDescent="0.25">
      <c r="A26" s="17" t="s">
        <v>216</v>
      </c>
      <c r="B26" s="7"/>
      <c r="C26" s="111">
        <v>762</v>
      </c>
      <c r="D26" s="111"/>
      <c r="E26" s="111"/>
      <c r="F26" s="111"/>
    </row>
    <row r="27" spans="1:7" s="37" customFormat="1" ht="30" hidden="1" x14ac:dyDescent="0.25">
      <c r="A27" s="17" t="s">
        <v>217</v>
      </c>
      <c r="B27" s="7"/>
      <c r="C27" s="111">
        <v>700</v>
      </c>
      <c r="D27" s="111"/>
      <c r="E27" s="111"/>
      <c r="F27" s="111"/>
    </row>
    <row r="28" spans="1:7" s="37" customFormat="1" hidden="1" x14ac:dyDescent="0.25">
      <c r="A28" s="17" t="s">
        <v>218</v>
      </c>
      <c r="B28" s="7"/>
      <c r="C28" s="111">
        <v>4065</v>
      </c>
      <c r="D28" s="111"/>
      <c r="E28" s="111"/>
      <c r="F28" s="111"/>
      <c r="G28" s="242"/>
    </row>
    <row r="29" spans="1:7" s="37" customFormat="1" hidden="1" x14ac:dyDescent="0.25">
      <c r="A29" s="25" t="s">
        <v>139</v>
      </c>
      <c r="B29" s="7"/>
      <c r="C29" s="111">
        <v>80117</v>
      </c>
      <c r="D29" s="111"/>
      <c r="E29" s="111"/>
      <c r="F29" s="111"/>
    </row>
    <row r="30" spans="1:7" s="37" customFormat="1" hidden="1" x14ac:dyDescent="0.25">
      <c r="A30" s="191" t="s">
        <v>179</v>
      </c>
      <c r="B30" s="7"/>
      <c r="C30" s="111">
        <v>5124</v>
      </c>
      <c r="D30" s="111"/>
      <c r="E30" s="111"/>
      <c r="F30" s="111"/>
    </row>
    <row r="31" spans="1:7" s="37" customFormat="1" ht="18" hidden="1" customHeight="1" x14ac:dyDescent="0.25">
      <c r="A31" s="18" t="s">
        <v>158</v>
      </c>
      <c r="B31" s="7"/>
      <c r="C31" s="103">
        <f>C24+ROUND(C29*3.2,0)</f>
        <v>273901</v>
      </c>
      <c r="D31" s="111"/>
      <c r="E31" s="111"/>
      <c r="F31" s="111"/>
    </row>
    <row r="32" spans="1:7" s="37" customFormat="1" hidden="1" x14ac:dyDescent="0.25">
      <c r="A32" s="16" t="s">
        <v>186</v>
      </c>
      <c r="B32" s="102"/>
      <c r="C32" s="103"/>
      <c r="D32" s="111"/>
      <c r="E32" s="111"/>
      <c r="F32" s="111"/>
    </row>
    <row r="33" spans="1:6" s="37" customFormat="1" hidden="1" x14ac:dyDescent="0.25">
      <c r="A33" s="17" t="s">
        <v>141</v>
      </c>
      <c r="B33" s="102"/>
      <c r="C33" s="111">
        <f>C34+C35+C42+C50+C51+C52+C53+C54</f>
        <v>69457</v>
      </c>
      <c r="D33" s="111"/>
      <c r="E33" s="111"/>
      <c r="F33" s="111"/>
    </row>
    <row r="34" spans="1:6" s="37" customFormat="1" hidden="1" x14ac:dyDescent="0.25">
      <c r="A34" s="17" t="s">
        <v>180</v>
      </c>
      <c r="B34" s="102"/>
      <c r="C34" s="111"/>
      <c r="D34" s="111"/>
      <c r="E34" s="111"/>
      <c r="F34" s="111"/>
    </row>
    <row r="35" spans="1:6" s="37" customFormat="1" ht="30" hidden="1" x14ac:dyDescent="0.25">
      <c r="A35" s="17" t="s">
        <v>181</v>
      </c>
      <c r="B35" s="102"/>
      <c r="C35" s="133">
        <f>C36+C37+C38+C40</f>
        <v>14639</v>
      </c>
      <c r="D35" s="111"/>
      <c r="E35" s="111"/>
      <c r="F35" s="111"/>
    </row>
    <row r="36" spans="1:6" s="37" customFormat="1" ht="30" hidden="1" x14ac:dyDescent="0.25">
      <c r="A36" s="17" t="s">
        <v>182</v>
      </c>
      <c r="B36" s="102"/>
      <c r="C36" s="133">
        <v>9139</v>
      </c>
      <c r="D36" s="111"/>
      <c r="E36" s="111"/>
      <c r="F36" s="111"/>
    </row>
    <row r="37" spans="1:6" s="37" customFormat="1" ht="30" hidden="1" x14ac:dyDescent="0.25">
      <c r="A37" s="17" t="s">
        <v>183</v>
      </c>
      <c r="B37" s="102"/>
      <c r="C37" s="133">
        <v>2742</v>
      </c>
      <c r="D37" s="111"/>
      <c r="E37" s="111"/>
      <c r="F37" s="111"/>
    </row>
    <row r="38" spans="1:6" s="37" customFormat="1" ht="45" hidden="1" x14ac:dyDescent="0.25">
      <c r="A38" s="17" t="s">
        <v>250</v>
      </c>
      <c r="B38" s="102"/>
      <c r="C38" s="133">
        <v>411</v>
      </c>
      <c r="D38" s="111"/>
      <c r="E38" s="111"/>
      <c r="F38" s="111"/>
    </row>
    <row r="39" spans="1:6" s="37" customFormat="1" hidden="1" x14ac:dyDescent="0.25">
      <c r="A39" s="220" t="s">
        <v>251</v>
      </c>
      <c r="B39" s="102"/>
      <c r="C39" s="133">
        <v>49</v>
      </c>
      <c r="D39" s="111"/>
      <c r="E39" s="111"/>
      <c r="F39" s="111"/>
    </row>
    <row r="40" spans="1:6" s="37" customFormat="1" ht="30" hidden="1" x14ac:dyDescent="0.25">
      <c r="A40" s="17" t="s">
        <v>252</v>
      </c>
      <c r="B40" s="102"/>
      <c r="C40" s="133">
        <v>2347</v>
      </c>
      <c r="D40" s="111"/>
      <c r="E40" s="111"/>
      <c r="F40" s="111"/>
    </row>
    <row r="41" spans="1:6" s="37" customFormat="1" hidden="1" x14ac:dyDescent="0.25">
      <c r="A41" s="220" t="s">
        <v>251</v>
      </c>
      <c r="B41" s="102"/>
      <c r="C41" s="133">
        <v>269</v>
      </c>
      <c r="D41" s="111"/>
      <c r="E41" s="111"/>
      <c r="F41" s="111"/>
    </row>
    <row r="42" spans="1:6" s="37" customFormat="1" ht="30" hidden="1" x14ac:dyDescent="0.25">
      <c r="A42" s="17" t="s">
        <v>219</v>
      </c>
      <c r="B42" s="102"/>
      <c r="C42" s="133">
        <f>C43+C44+C46+C48</f>
        <v>54032</v>
      </c>
      <c r="D42" s="111"/>
      <c r="E42" s="111"/>
      <c r="F42" s="111"/>
    </row>
    <row r="43" spans="1:6" s="37" customFormat="1" ht="30" hidden="1" x14ac:dyDescent="0.25">
      <c r="A43" s="17" t="s">
        <v>220</v>
      </c>
      <c r="B43" s="102"/>
      <c r="C43" s="133">
        <v>1008</v>
      </c>
      <c r="D43" s="111"/>
      <c r="E43" s="111"/>
      <c r="F43" s="111"/>
    </row>
    <row r="44" spans="1:6" s="37" customFormat="1" ht="45" hidden="1" x14ac:dyDescent="0.25">
      <c r="A44" s="17" t="s">
        <v>253</v>
      </c>
      <c r="B44" s="102"/>
      <c r="C44" s="133">
        <v>51093</v>
      </c>
      <c r="D44" s="111"/>
      <c r="E44" s="111"/>
      <c r="F44" s="111"/>
    </row>
    <row r="45" spans="1:6" s="37" customFormat="1" hidden="1" x14ac:dyDescent="0.25">
      <c r="A45" s="220" t="s">
        <v>251</v>
      </c>
      <c r="B45" s="102"/>
      <c r="C45" s="133">
        <v>14392</v>
      </c>
      <c r="D45" s="111"/>
      <c r="E45" s="111"/>
      <c r="F45" s="111"/>
    </row>
    <row r="46" spans="1:6" s="37" customFormat="1" ht="45" hidden="1" x14ac:dyDescent="0.25">
      <c r="A46" s="17" t="s">
        <v>254</v>
      </c>
      <c r="B46" s="102"/>
      <c r="C46" s="133">
        <v>1931</v>
      </c>
      <c r="D46" s="111"/>
      <c r="E46" s="111"/>
      <c r="F46" s="111"/>
    </row>
    <row r="47" spans="1:6" s="37" customFormat="1" hidden="1" x14ac:dyDescent="0.25">
      <c r="A47" s="220" t="s">
        <v>251</v>
      </c>
      <c r="B47" s="102"/>
      <c r="C47" s="133">
        <v>1328</v>
      </c>
      <c r="D47" s="111"/>
      <c r="E47" s="111"/>
      <c r="F47" s="111"/>
    </row>
    <row r="48" spans="1:6" s="37" customFormat="1" ht="30" hidden="1" x14ac:dyDescent="0.25">
      <c r="A48" s="17" t="s">
        <v>221</v>
      </c>
      <c r="B48" s="102"/>
      <c r="C48" s="133"/>
      <c r="D48" s="111"/>
      <c r="E48" s="111"/>
      <c r="F48" s="111"/>
    </row>
    <row r="49" spans="1:6" s="37" customFormat="1" hidden="1" x14ac:dyDescent="0.25">
      <c r="A49" s="220" t="s">
        <v>251</v>
      </c>
      <c r="B49" s="102"/>
      <c r="C49" s="133"/>
      <c r="D49" s="111"/>
      <c r="E49" s="111"/>
      <c r="F49" s="111"/>
    </row>
    <row r="50" spans="1:6" s="37" customFormat="1" ht="30" hidden="1" x14ac:dyDescent="0.25">
      <c r="A50" s="17" t="s">
        <v>222</v>
      </c>
      <c r="B50" s="102"/>
      <c r="C50" s="133"/>
      <c r="D50" s="111"/>
      <c r="E50" s="111"/>
      <c r="F50" s="111"/>
    </row>
    <row r="51" spans="1:6" s="37" customFormat="1" ht="30" hidden="1" x14ac:dyDescent="0.25">
      <c r="A51" s="17" t="s">
        <v>223</v>
      </c>
      <c r="B51" s="102"/>
      <c r="C51" s="133"/>
      <c r="D51" s="111"/>
      <c r="E51" s="111"/>
      <c r="F51" s="111"/>
    </row>
    <row r="52" spans="1:6" s="37" customFormat="1" ht="30" hidden="1" x14ac:dyDescent="0.25">
      <c r="A52" s="17" t="s">
        <v>224</v>
      </c>
      <c r="B52" s="102"/>
      <c r="C52" s="133"/>
      <c r="D52" s="111"/>
      <c r="E52" s="111"/>
      <c r="F52" s="111"/>
    </row>
    <row r="53" spans="1:6" s="37" customFormat="1" hidden="1" x14ac:dyDescent="0.25">
      <c r="A53" s="17" t="s">
        <v>225</v>
      </c>
      <c r="B53" s="102"/>
      <c r="C53" s="111">
        <v>786</v>
      </c>
      <c r="D53" s="111"/>
      <c r="E53" s="111"/>
      <c r="F53" s="111"/>
    </row>
    <row r="54" spans="1:6" s="37" customFormat="1" hidden="1" x14ac:dyDescent="0.25">
      <c r="A54" s="17" t="s">
        <v>259</v>
      </c>
      <c r="B54" s="102"/>
      <c r="C54" s="111"/>
      <c r="D54" s="111"/>
      <c r="E54" s="111"/>
      <c r="F54" s="111"/>
    </row>
    <row r="55" spans="1:6" s="37" customFormat="1" hidden="1" x14ac:dyDescent="0.25">
      <c r="A55" s="191" t="s">
        <v>270</v>
      </c>
      <c r="B55" s="102"/>
      <c r="C55" s="111"/>
      <c r="D55" s="111"/>
      <c r="E55" s="111"/>
      <c r="F55" s="111"/>
    </row>
    <row r="56" spans="1:6" s="37" customFormat="1" hidden="1" x14ac:dyDescent="0.25">
      <c r="A56" s="25" t="s">
        <v>139</v>
      </c>
      <c r="B56" s="102"/>
      <c r="C56" s="111">
        <v>764</v>
      </c>
      <c r="D56" s="111"/>
      <c r="E56" s="111"/>
      <c r="F56" s="111"/>
    </row>
    <row r="57" spans="1:6" s="37" customFormat="1" hidden="1" x14ac:dyDescent="0.25">
      <c r="A57" s="191" t="s">
        <v>179</v>
      </c>
      <c r="B57" s="102"/>
      <c r="C57" s="111"/>
      <c r="D57" s="111"/>
      <c r="E57" s="111"/>
      <c r="F57" s="111"/>
    </row>
    <row r="58" spans="1:6" s="37" customFormat="1" ht="30" hidden="1" x14ac:dyDescent="0.25">
      <c r="A58" s="25" t="s">
        <v>140</v>
      </c>
      <c r="B58" s="102"/>
      <c r="C58" s="111">
        <v>24350</v>
      </c>
      <c r="D58" s="111"/>
      <c r="E58" s="111"/>
      <c r="F58" s="111"/>
    </row>
    <row r="59" spans="1:6" s="37" customFormat="1" hidden="1" x14ac:dyDescent="0.25">
      <c r="A59" s="192" t="s">
        <v>197</v>
      </c>
      <c r="B59" s="102"/>
      <c r="C59" s="111"/>
      <c r="D59" s="111"/>
      <c r="E59" s="111"/>
      <c r="F59" s="111"/>
    </row>
    <row r="60" spans="1:6" s="37" customFormat="1" hidden="1" x14ac:dyDescent="0.25">
      <c r="A60" s="232" t="s">
        <v>256</v>
      </c>
      <c r="B60" s="102"/>
      <c r="C60" s="111">
        <v>2861</v>
      </c>
      <c r="D60" s="111"/>
      <c r="E60" s="111"/>
      <c r="F60" s="111"/>
    </row>
    <row r="61" spans="1:6" s="37" customFormat="1" hidden="1" x14ac:dyDescent="0.25">
      <c r="A61" s="18" t="s">
        <v>185</v>
      </c>
      <c r="B61" s="102"/>
      <c r="C61" s="103">
        <f>C33+ROUND(C56*3.2,0)+C58</f>
        <v>96252</v>
      </c>
      <c r="D61" s="111"/>
      <c r="E61" s="111"/>
      <c r="F61" s="111"/>
    </row>
    <row r="62" spans="1:6" s="37" customFormat="1" ht="18.75" hidden="1" customHeight="1" x14ac:dyDescent="0.25">
      <c r="A62" s="193" t="s">
        <v>184</v>
      </c>
      <c r="B62" s="102"/>
      <c r="C62" s="103">
        <f>C31+C61</f>
        <v>370153</v>
      </c>
      <c r="D62" s="111"/>
      <c r="E62" s="111"/>
      <c r="F62" s="111"/>
    </row>
    <row r="63" spans="1:6" s="37" customFormat="1" ht="18.75" hidden="1" customHeight="1" x14ac:dyDescent="0.25">
      <c r="A63" s="173" t="s">
        <v>142</v>
      </c>
      <c r="B63" s="111"/>
      <c r="C63" s="103"/>
      <c r="D63" s="111"/>
      <c r="E63" s="111"/>
      <c r="F63" s="111"/>
    </row>
    <row r="64" spans="1:6" s="37" customFormat="1" hidden="1" x14ac:dyDescent="0.25">
      <c r="A64" s="27" t="s">
        <v>36</v>
      </c>
      <c r="B64" s="111"/>
      <c r="C64" s="111">
        <v>24820</v>
      </c>
      <c r="D64" s="111"/>
      <c r="E64" s="111"/>
      <c r="F64" s="111"/>
    </row>
    <row r="65" spans="1:89" s="37" customFormat="1" hidden="1" x14ac:dyDescent="0.25">
      <c r="A65" s="17" t="s">
        <v>21</v>
      </c>
      <c r="B65" s="111"/>
      <c r="C65" s="111">
        <v>1729</v>
      </c>
      <c r="D65" s="111"/>
      <c r="E65" s="111"/>
      <c r="F65" s="111"/>
    </row>
    <row r="66" spans="1:89" s="37" customFormat="1" ht="30" hidden="1" x14ac:dyDescent="0.25">
      <c r="A66" s="27" t="s">
        <v>22</v>
      </c>
      <c r="B66" s="111"/>
      <c r="C66" s="111">
        <v>207</v>
      </c>
      <c r="D66" s="111"/>
      <c r="E66" s="111"/>
      <c r="F66" s="111"/>
    </row>
    <row r="67" spans="1:89" s="37" customFormat="1" ht="18" hidden="1" customHeight="1" x14ac:dyDescent="0.25">
      <c r="A67" s="97" t="s">
        <v>8</v>
      </c>
      <c r="B67" s="59"/>
      <c r="C67" s="111"/>
      <c r="D67" s="111"/>
      <c r="E67" s="111"/>
      <c r="F67" s="111"/>
    </row>
    <row r="68" spans="1:89" s="37" customFormat="1" ht="18" hidden="1" customHeight="1" x14ac:dyDescent="0.25">
      <c r="A68" s="21" t="s">
        <v>164</v>
      </c>
      <c r="B68" s="59"/>
      <c r="C68" s="111"/>
      <c r="D68" s="111"/>
      <c r="E68" s="111"/>
      <c r="F68" s="111"/>
    </row>
    <row r="69" spans="1:89" s="37" customFormat="1" ht="18" hidden="1" customHeight="1" x14ac:dyDescent="0.25">
      <c r="A69" s="67" t="s">
        <v>46</v>
      </c>
      <c r="B69" s="56">
        <v>300</v>
      </c>
      <c r="C69" s="111">
        <v>40</v>
      </c>
      <c r="D69" s="57">
        <v>11</v>
      </c>
      <c r="E69" s="111">
        <f>ROUND(F69/B69,0)</f>
        <v>1</v>
      </c>
      <c r="F69" s="111">
        <f>ROUND(C69*D69,0)</f>
        <v>440</v>
      </c>
    </row>
    <row r="70" spans="1:89" s="37" customFormat="1" ht="18" hidden="1" customHeight="1" x14ac:dyDescent="0.25">
      <c r="A70" s="67" t="s">
        <v>95</v>
      </c>
      <c r="B70" s="56">
        <v>300</v>
      </c>
      <c r="C70" s="111">
        <v>30</v>
      </c>
      <c r="D70" s="57">
        <v>9</v>
      </c>
      <c r="E70" s="111">
        <f>ROUND(F70/B70,0)</f>
        <v>1</v>
      </c>
      <c r="F70" s="111">
        <f>ROUND(C70*D70,0)</f>
        <v>270</v>
      </c>
    </row>
    <row r="71" spans="1:89" s="37" customFormat="1" ht="18" hidden="1" customHeight="1" x14ac:dyDescent="0.25">
      <c r="A71" s="97" t="s">
        <v>10</v>
      </c>
      <c r="B71" s="56"/>
      <c r="C71" s="103">
        <f>C69+C70</f>
        <v>70</v>
      </c>
      <c r="D71" s="123">
        <f>F71/C71</f>
        <v>10.142857142857142</v>
      </c>
      <c r="E71" s="103">
        <f>E69+E70</f>
        <v>2</v>
      </c>
      <c r="F71" s="103">
        <f>F69+F70</f>
        <v>710</v>
      </c>
    </row>
    <row r="72" spans="1:89" s="37" customFormat="1" ht="18" hidden="1" customHeight="1" x14ac:dyDescent="0.25">
      <c r="A72" s="21" t="s">
        <v>97</v>
      </c>
      <c r="B72" s="56"/>
      <c r="C72" s="121"/>
      <c r="D72" s="125"/>
      <c r="E72" s="121"/>
      <c r="F72" s="121"/>
    </row>
    <row r="73" spans="1:89" s="37" customFormat="1" ht="16.5" hidden="1" customHeight="1" x14ac:dyDescent="0.25">
      <c r="A73" s="155" t="s">
        <v>165</v>
      </c>
      <c r="B73" s="56">
        <v>240</v>
      </c>
      <c r="C73" s="111">
        <v>1770</v>
      </c>
      <c r="D73" s="57">
        <v>8</v>
      </c>
      <c r="E73" s="111">
        <f>ROUND(F73/B73,0)</f>
        <v>59</v>
      </c>
      <c r="F73" s="111">
        <f>ROUND(C73*D73,0)</f>
        <v>14160</v>
      </c>
    </row>
    <row r="74" spans="1:89" s="37" customFormat="1" ht="16.5" hidden="1" customHeight="1" x14ac:dyDescent="0.25">
      <c r="A74" s="82" t="s">
        <v>166</v>
      </c>
      <c r="B74" s="78"/>
      <c r="C74" s="121">
        <f>C73</f>
        <v>1770</v>
      </c>
      <c r="D74" s="163">
        <f>D73</f>
        <v>8</v>
      </c>
      <c r="E74" s="121">
        <f>E73</f>
        <v>59</v>
      </c>
      <c r="F74" s="121">
        <f>F73</f>
        <v>14160</v>
      </c>
    </row>
    <row r="75" spans="1:89" ht="18.75" hidden="1" customHeight="1" x14ac:dyDescent="0.25">
      <c r="A75" s="161" t="s">
        <v>136</v>
      </c>
      <c r="B75" s="60"/>
      <c r="C75" s="103">
        <f>C71+C74</f>
        <v>1840</v>
      </c>
      <c r="D75" s="123">
        <f>F75/C75</f>
        <v>8.0815217391304355</v>
      </c>
      <c r="E75" s="103">
        <f>E71+E74</f>
        <v>61</v>
      </c>
      <c r="F75" s="103">
        <f>F71+F74</f>
        <v>14870</v>
      </c>
    </row>
    <row r="76" spans="1:89" s="62" customFormat="1" ht="16.5" hidden="1" customHeight="1" thickBot="1" x14ac:dyDescent="0.25">
      <c r="A76" s="115" t="s">
        <v>11</v>
      </c>
      <c r="B76" s="61"/>
      <c r="C76" s="61"/>
      <c r="D76" s="61"/>
      <c r="E76" s="61"/>
      <c r="F76" s="61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</row>
    <row r="77" spans="1:89" ht="21" hidden="1" customHeight="1" x14ac:dyDescent="0.25">
      <c r="A77" s="236" t="s">
        <v>111</v>
      </c>
      <c r="B77" s="65"/>
      <c r="C77" s="111"/>
      <c r="D77" s="111"/>
      <c r="E77" s="111"/>
      <c r="F77" s="111"/>
    </row>
    <row r="78" spans="1:89" hidden="1" x14ac:dyDescent="0.25">
      <c r="A78" s="52" t="s">
        <v>5</v>
      </c>
      <c r="B78" s="55"/>
      <c r="C78" s="111"/>
      <c r="D78" s="111"/>
      <c r="E78" s="111"/>
      <c r="F78" s="111"/>
    </row>
    <row r="79" spans="1:89" hidden="1" x14ac:dyDescent="0.25">
      <c r="A79" s="36" t="s">
        <v>46</v>
      </c>
      <c r="B79" s="56">
        <v>340</v>
      </c>
      <c r="C79" s="124">
        <v>830</v>
      </c>
      <c r="D79" s="57">
        <v>11</v>
      </c>
      <c r="E79" s="111">
        <f>ROUND(F79/B79,0)</f>
        <v>27</v>
      </c>
      <c r="F79" s="111">
        <f>ROUND(C79*D79,0)</f>
        <v>9130</v>
      </c>
    </row>
    <row r="80" spans="1:89" hidden="1" x14ac:dyDescent="0.25">
      <c r="A80" s="36" t="s">
        <v>52</v>
      </c>
      <c r="B80" s="56">
        <v>340</v>
      </c>
      <c r="C80" s="124">
        <v>320</v>
      </c>
      <c r="D80" s="57">
        <v>10.5</v>
      </c>
      <c r="E80" s="111">
        <f>ROUND(F80/B80,0)</f>
        <v>10</v>
      </c>
      <c r="F80" s="111">
        <f>ROUND(C80*D80,0)</f>
        <v>3360</v>
      </c>
    </row>
    <row r="81" spans="1:6" hidden="1" x14ac:dyDescent="0.25">
      <c r="A81" s="36" t="s">
        <v>48</v>
      </c>
      <c r="B81" s="56">
        <v>340</v>
      </c>
      <c r="C81" s="124">
        <v>490</v>
      </c>
      <c r="D81" s="57">
        <v>12</v>
      </c>
      <c r="E81" s="111">
        <f>ROUND(F81/B81,0)</f>
        <v>17</v>
      </c>
      <c r="F81" s="111">
        <f>ROUND(C81*D81,0)</f>
        <v>5880</v>
      </c>
    </row>
    <row r="82" spans="1:6" s="37" customFormat="1" ht="14.25" hidden="1" x14ac:dyDescent="0.2">
      <c r="A82" s="41" t="s">
        <v>6</v>
      </c>
      <c r="B82" s="59"/>
      <c r="C82" s="103">
        <f>C79+C80+C81</f>
        <v>1640</v>
      </c>
      <c r="D82" s="123">
        <f>F82/C82</f>
        <v>11.201219512195122</v>
      </c>
      <c r="E82" s="103">
        <f>E79+E80+E81</f>
        <v>54</v>
      </c>
      <c r="F82" s="103">
        <f>F79+F80+F81</f>
        <v>18370</v>
      </c>
    </row>
    <row r="83" spans="1:6" s="37" customFormat="1" hidden="1" x14ac:dyDescent="0.25">
      <c r="A83" s="16" t="s">
        <v>187</v>
      </c>
      <c r="B83" s="59"/>
      <c r="C83" s="111"/>
      <c r="D83" s="111"/>
      <c r="E83" s="111"/>
      <c r="F83" s="111"/>
    </row>
    <row r="84" spans="1:6" s="37" customFormat="1" ht="17.25" hidden="1" customHeight="1" x14ac:dyDescent="0.25">
      <c r="A84" s="17" t="s">
        <v>141</v>
      </c>
      <c r="B84" s="149"/>
      <c r="C84" s="111">
        <f>C85+C86+C87+C88</f>
        <v>21244</v>
      </c>
      <c r="D84" s="111"/>
      <c r="E84" s="111"/>
      <c r="F84" s="111"/>
    </row>
    <row r="85" spans="1:6" s="37" customFormat="1" hidden="1" x14ac:dyDescent="0.25">
      <c r="A85" s="17" t="s">
        <v>180</v>
      </c>
      <c r="B85" s="7"/>
      <c r="C85" s="111"/>
      <c r="D85" s="111"/>
      <c r="E85" s="111"/>
      <c r="F85" s="111"/>
    </row>
    <row r="86" spans="1:6" s="37" customFormat="1" ht="30" hidden="1" x14ac:dyDescent="0.25">
      <c r="A86" s="17" t="s">
        <v>216</v>
      </c>
      <c r="B86" s="7"/>
      <c r="C86" s="111">
        <v>10182</v>
      </c>
      <c r="D86" s="111"/>
      <c r="E86" s="111"/>
      <c r="F86" s="111"/>
    </row>
    <row r="87" spans="1:6" s="37" customFormat="1" ht="30" hidden="1" x14ac:dyDescent="0.25">
      <c r="A87" s="17" t="s">
        <v>217</v>
      </c>
      <c r="B87" s="7"/>
      <c r="C87" s="111">
        <v>180</v>
      </c>
      <c r="D87" s="111"/>
      <c r="E87" s="111"/>
      <c r="F87" s="111"/>
    </row>
    <row r="88" spans="1:6" s="37" customFormat="1" hidden="1" x14ac:dyDescent="0.25">
      <c r="A88" s="17" t="s">
        <v>218</v>
      </c>
      <c r="B88" s="7"/>
      <c r="C88" s="111">
        <v>10882</v>
      </c>
      <c r="D88" s="111"/>
      <c r="E88" s="111"/>
      <c r="F88" s="111"/>
    </row>
    <row r="89" spans="1:6" s="37" customFormat="1" hidden="1" x14ac:dyDescent="0.25">
      <c r="A89" s="25" t="s">
        <v>139</v>
      </c>
      <c r="B89" s="7"/>
      <c r="C89" s="111">
        <v>53000</v>
      </c>
      <c r="D89" s="111"/>
      <c r="E89" s="111"/>
      <c r="F89" s="111"/>
    </row>
    <row r="90" spans="1:6" s="37" customFormat="1" hidden="1" x14ac:dyDescent="0.25">
      <c r="A90" s="191" t="s">
        <v>179</v>
      </c>
      <c r="B90" s="7"/>
      <c r="C90" s="111">
        <v>70624</v>
      </c>
      <c r="D90" s="111"/>
      <c r="E90" s="111"/>
      <c r="F90" s="111"/>
    </row>
    <row r="91" spans="1:6" s="37" customFormat="1" hidden="1" x14ac:dyDescent="0.25">
      <c r="A91" s="18" t="s">
        <v>158</v>
      </c>
      <c r="B91" s="7"/>
      <c r="C91" s="103">
        <f>C84+ROUND(C89*3.2,0)</f>
        <v>190844</v>
      </c>
      <c r="D91" s="111"/>
      <c r="E91" s="111"/>
      <c r="F91" s="111"/>
    </row>
    <row r="92" spans="1:6" s="37" customFormat="1" hidden="1" x14ac:dyDescent="0.25">
      <c r="A92" s="16" t="s">
        <v>186</v>
      </c>
      <c r="B92" s="102"/>
      <c r="C92" s="103"/>
      <c r="D92" s="111"/>
      <c r="E92" s="111"/>
      <c r="F92" s="111"/>
    </row>
    <row r="93" spans="1:6" s="37" customFormat="1" hidden="1" x14ac:dyDescent="0.25">
      <c r="A93" s="17" t="s">
        <v>141</v>
      </c>
      <c r="B93" s="102"/>
      <c r="C93" s="111">
        <f>C94+C95+C102+C110+C111+C112+C113+C114</f>
        <v>19068</v>
      </c>
      <c r="D93" s="111"/>
      <c r="E93" s="111"/>
      <c r="F93" s="111"/>
    </row>
    <row r="94" spans="1:6" s="37" customFormat="1" hidden="1" x14ac:dyDescent="0.25">
      <c r="A94" s="17" t="s">
        <v>180</v>
      </c>
      <c r="B94" s="102"/>
      <c r="C94" s="111"/>
      <c r="D94" s="111"/>
      <c r="E94" s="111"/>
      <c r="F94" s="111"/>
    </row>
    <row r="95" spans="1:6" s="37" customFormat="1" ht="30" hidden="1" x14ac:dyDescent="0.25">
      <c r="A95" s="17" t="s">
        <v>181</v>
      </c>
      <c r="B95" s="102"/>
      <c r="C95" s="133">
        <f>C96+C97+C98+C100</f>
        <v>7532</v>
      </c>
      <c r="D95" s="111"/>
      <c r="E95" s="111"/>
      <c r="F95" s="111"/>
    </row>
    <row r="96" spans="1:6" s="37" customFormat="1" ht="30" hidden="1" x14ac:dyDescent="0.25">
      <c r="A96" s="17" t="s">
        <v>182</v>
      </c>
      <c r="B96" s="102"/>
      <c r="C96" s="133">
        <v>5370</v>
      </c>
      <c r="D96" s="111"/>
      <c r="E96" s="111"/>
      <c r="F96" s="111"/>
    </row>
    <row r="97" spans="1:6" s="37" customFormat="1" ht="30" hidden="1" x14ac:dyDescent="0.25">
      <c r="A97" s="17" t="s">
        <v>183</v>
      </c>
      <c r="B97" s="102"/>
      <c r="C97" s="133">
        <v>1611</v>
      </c>
      <c r="D97" s="111"/>
      <c r="E97" s="111"/>
      <c r="F97" s="111"/>
    </row>
    <row r="98" spans="1:6" s="37" customFormat="1" ht="45" hidden="1" x14ac:dyDescent="0.25">
      <c r="A98" s="17" t="s">
        <v>250</v>
      </c>
      <c r="B98" s="102"/>
      <c r="C98" s="133"/>
      <c r="D98" s="111"/>
      <c r="E98" s="111"/>
      <c r="F98" s="111"/>
    </row>
    <row r="99" spans="1:6" s="37" customFormat="1" hidden="1" x14ac:dyDescent="0.25">
      <c r="A99" s="220" t="s">
        <v>251</v>
      </c>
      <c r="B99" s="102"/>
      <c r="C99" s="133"/>
      <c r="D99" s="111"/>
      <c r="E99" s="111"/>
      <c r="F99" s="111"/>
    </row>
    <row r="100" spans="1:6" s="37" customFormat="1" ht="30" hidden="1" x14ac:dyDescent="0.25">
      <c r="A100" s="17" t="s">
        <v>252</v>
      </c>
      <c r="B100" s="102"/>
      <c r="C100" s="133">
        <v>551</v>
      </c>
      <c r="D100" s="111"/>
      <c r="E100" s="111"/>
      <c r="F100" s="111"/>
    </row>
    <row r="101" spans="1:6" s="37" customFormat="1" hidden="1" x14ac:dyDescent="0.25">
      <c r="A101" s="220" t="s">
        <v>251</v>
      </c>
      <c r="B101" s="102"/>
      <c r="C101" s="133">
        <v>63</v>
      </c>
      <c r="D101" s="111"/>
      <c r="E101" s="111"/>
      <c r="F101" s="111"/>
    </row>
    <row r="102" spans="1:6" s="37" customFormat="1" ht="30" hidden="1" x14ac:dyDescent="0.25">
      <c r="A102" s="17" t="s">
        <v>219</v>
      </c>
      <c r="B102" s="102"/>
      <c r="C102" s="133">
        <f>C103+C104+C106+C108</f>
        <v>11536</v>
      </c>
      <c r="D102" s="111"/>
      <c r="E102" s="111"/>
      <c r="F102" s="111"/>
    </row>
    <row r="103" spans="1:6" s="37" customFormat="1" ht="30" hidden="1" x14ac:dyDescent="0.25">
      <c r="A103" s="17" t="s">
        <v>220</v>
      </c>
      <c r="B103" s="102"/>
      <c r="C103" s="133">
        <v>500</v>
      </c>
      <c r="D103" s="111"/>
      <c r="E103" s="111"/>
      <c r="F103" s="111"/>
    </row>
    <row r="104" spans="1:6" s="37" customFormat="1" ht="45" hidden="1" x14ac:dyDescent="0.25">
      <c r="A104" s="17" t="s">
        <v>253</v>
      </c>
      <c r="B104" s="102"/>
      <c r="C104" s="133">
        <v>7402</v>
      </c>
      <c r="D104" s="111"/>
      <c r="E104" s="111"/>
      <c r="F104" s="111"/>
    </row>
    <row r="105" spans="1:6" s="37" customFormat="1" hidden="1" x14ac:dyDescent="0.25">
      <c r="A105" s="220" t="s">
        <v>251</v>
      </c>
      <c r="B105" s="102"/>
      <c r="C105" s="133">
        <v>3320</v>
      </c>
      <c r="D105" s="111"/>
      <c r="E105" s="111"/>
      <c r="F105" s="111"/>
    </row>
    <row r="106" spans="1:6" s="37" customFormat="1" ht="45" hidden="1" x14ac:dyDescent="0.25">
      <c r="A106" s="17" t="s">
        <v>254</v>
      </c>
      <c r="B106" s="102"/>
      <c r="C106" s="133">
        <v>3634</v>
      </c>
      <c r="D106" s="111"/>
      <c r="E106" s="111"/>
      <c r="F106" s="111"/>
    </row>
    <row r="107" spans="1:6" s="37" customFormat="1" hidden="1" x14ac:dyDescent="0.25">
      <c r="A107" s="220" t="s">
        <v>251</v>
      </c>
      <c r="B107" s="102"/>
      <c r="C107" s="133">
        <v>2536</v>
      </c>
      <c r="D107" s="111"/>
      <c r="E107" s="111"/>
      <c r="F107" s="111"/>
    </row>
    <row r="108" spans="1:6" s="37" customFormat="1" ht="30" hidden="1" x14ac:dyDescent="0.25">
      <c r="A108" s="17" t="s">
        <v>221</v>
      </c>
      <c r="B108" s="102"/>
      <c r="C108" s="133"/>
      <c r="D108" s="111"/>
      <c r="E108" s="111"/>
      <c r="F108" s="111"/>
    </row>
    <row r="109" spans="1:6" s="37" customFormat="1" hidden="1" x14ac:dyDescent="0.25">
      <c r="A109" s="220" t="s">
        <v>251</v>
      </c>
      <c r="B109" s="102"/>
      <c r="C109" s="133"/>
      <c r="D109" s="111"/>
      <c r="E109" s="111"/>
      <c r="F109" s="111"/>
    </row>
    <row r="110" spans="1:6" s="37" customFormat="1" ht="30" hidden="1" x14ac:dyDescent="0.25">
      <c r="A110" s="17" t="s">
        <v>222</v>
      </c>
      <c r="B110" s="102"/>
      <c r="C110" s="133"/>
      <c r="D110" s="111"/>
      <c r="E110" s="111"/>
      <c r="F110" s="111"/>
    </row>
    <row r="111" spans="1:6" s="37" customFormat="1" ht="30" hidden="1" x14ac:dyDescent="0.25">
      <c r="A111" s="17" t="s">
        <v>223</v>
      </c>
      <c r="B111" s="102"/>
      <c r="C111" s="133"/>
      <c r="D111" s="111"/>
      <c r="E111" s="111"/>
      <c r="F111" s="111"/>
    </row>
    <row r="112" spans="1:6" s="37" customFormat="1" ht="30" hidden="1" x14ac:dyDescent="0.25">
      <c r="A112" s="17" t="s">
        <v>224</v>
      </c>
      <c r="B112" s="102"/>
      <c r="C112" s="133"/>
      <c r="D112" s="111"/>
      <c r="E112" s="111"/>
      <c r="F112" s="111"/>
    </row>
    <row r="113" spans="1:6" s="37" customFormat="1" hidden="1" x14ac:dyDescent="0.25">
      <c r="A113" s="17" t="s">
        <v>225</v>
      </c>
      <c r="B113" s="102"/>
      <c r="C113" s="111"/>
      <c r="D113" s="111"/>
      <c r="E113" s="111"/>
      <c r="F113" s="111"/>
    </row>
    <row r="114" spans="1:6" s="37" customFormat="1" hidden="1" x14ac:dyDescent="0.25">
      <c r="A114" s="17" t="s">
        <v>259</v>
      </c>
      <c r="B114" s="102"/>
      <c r="C114" s="111"/>
      <c r="D114" s="111"/>
      <c r="E114" s="111"/>
      <c r="F114" s="111"/>
    </row>
    <row r="115" spans="1:6" s="37" customFormat="1" hidden="1" x14ac:dyDescent="0.25">
      <c r="A115" s="191" t="s">
        <v>270</v>
      </c>
      <c r="B115" s="102"/>
      <c r="C115" s="111"/>
      <c r="D115" s="111"/>
      <c r="E115" s="111"/>
      <c r="F115" s="111"/>
    </row>
    <row r="116" spans="1:6" s="37" customFormat="1" hidden="1" x14ac:dyDescent="0.25">
      <c r="A116" s="25" t="s">
        <v>139</v>
      </c>
      <c r="B116" s="102"/>
      <c r="C116" s="111"/>
      <c r="D116" s="111"/>
      <c r="E116" s="111"/>
      <c r="F116" s="111"/>
    </row>
    <row r="117" spans="1:6" s="37" customFormat="1" hidden="1" x14ac:dyDescent="0.25">
      <c r="A117" s="191" t="s">
        <v>179</v>
      </c>
      <c r="B117" s="102"/>
      <c r="C117" s="111"/>
      <c r="D117" s="111"/>
      <c r="E117" s="111"/>
      <c r="F117" s="111"/>
    </row>
    <row r="118" spans="1:6" s="37" customFormat="1" ht="30" hidden="1" x14ac:dyDescent="0.25">
      <c r="A118" s="25" t="s">
        <v>140</v>
      </c>
      <c r="B118" s="102"/>
      <c r="C118" s="111">
        <v>13125</v>
      </c>
      <c r="D118" s="111"/>
      <c r="E118" s="111"/>
      <c r="F118" s="111"/>
    </row>
    <row r="119" spans="1:6" s="37" customFormat="1" hidden="1" x14ac:dyDescent="0.25">
      <c r="A119" s="192" t="s">
        <v>197</v>
      </c>
      <c r="B119" s="102"/>
      <c r="C119" s="111"/>
      <c r="D119" s="111"/>
      <c r="E119" s="111"/>
      <c r="F119" s="111"/>
    </row>
    <row r="120" spans="1:6" s="37" customFormat="1" hidden="1" x14ac:dyDescent="0.25">
      <c r="A120" s="232" t="s">
        <v>256</v>
      </c>
      <c r="B120" s="102"/>
      <c r="C120" s="111">
        <v>50</v>
      </c>
      <c r="D120" s="111"/>
      <c r="E120" s="111"/>
      <c r="F120" s="111"/>
    </row>
    <row r="121" spans="1:6" s="37" customFormat="1" hidden="1" x14ac:dyDescent="0.25">
      <c r="A121" s="15" t="s">
        <v>185</v>
      </c>
      <c r="B121" s="102"/>
      <c r="C121" s="103">
        <f>C93+ROUND(C116*3.2,0)+C118</f>
        <v>32193</v>
      </c>
      <c r="D121" s="111"/>
      <c r="E121" s="111"/>
      <c r="F121" s="111"/>
    </row>
    <row r="122" spans="1:6" s="37" customFormat="1" hidden="1" x14ac:dyDescent="0.25">
      <c r="A122" s="193" t="s">
        <v>184</v>
      </c>
      <c r="B122" s="102"/>
      <c r="C122" s="103">
        <f>C91+C121</f>
        <v>223037</v>
      </c>
      <c r="D122" s="111"/>
      <c r="E122" s="111"/>
      <c r="F122" s="111"/>
    </row>
    <row r="123" spans="1:6" s="37" customFormat="1" hidden="1" x14ac:dyDescent="0.25">
      <c r="A123" s="97" t="s">
        <v>8</v>
      </c>
      <c r="B123" s="179"/>
      <c r="C123" s="111"/>
      <c r="D123" s="111"/>
      <c r="E123" s="111"/>
      <c r="F123" s="111"/>
    </row>
    <row r="124" spans="1:6" s="37" customFormat="1" hidden="1" x14ac:dyDescent="0.25">
      <c r="A124" s="21" t="s">
        <v>164</v>
      </c>
      <c r="B124" s="179"/>
      <c r="C124" s="111"/>
      <c r="D124" s="111"/>
      <c r="E124" s="111"/>
      <c r="F124" s="111"/>
    </row>
    <row r="125" spans="1:6" s="37" customFormat="1" hidden="1" x14ac:dyDescent="0.25">
      <c r="A125" s="67" t="s">
        <v>52</v>
      </c>
      <c r="B125" s="180">
        <v>300</v>
      </c>
      <c r="C125" s="111">
        <v>650</v>
      </c>
      <c r="D125" s="57">
        <v>10.5</v>
      </c>
      <c r="E125" s="111">
        <f>ROUND(F125/B125,0)</f>
        <v>23</v>
      </c>
      <c r="F125" s="111">
        <f>ROUND(C125*D125,0)</f>
        <v>6825</v>
      </c>
    </row>
    <row r="126" spans="1:6" s="37" customFormat="1" ht="16.5" hidden="1" customHeight="1" x14ac:dyDescent="0.25">
      <c r="A126" s="91" t="s">
        <v>10</v>
      </c>
      <c r="B126" s="181"/>
      <c r="C126" s="121">
        <f>C125</f>
        <v>650</v>
      </c>
      <c r="D126" s="130">
        <f>D125</f>
        <v>10.5</v>
      </c>
      <c r="E126" s="121">
        <f>E125</f>
        <v>23</v>
      </c>
      <c r="F126" s="121">
        <f>F125</f>
        <v>6825</v>
      </c>
    </row>
    <row r="127" spans="1:6" s="37" customFormat="1" ht="16.5" hidden="1" customHeight="1" x14ac:dyDescent="0.25">
      <c r="A127" s="21" t="s">
        <v>97</v>
      </c>
      <c r="B127" s="181"/>
      <c r="C127" s="122"/>
      <c r="D127" s="182"/>
      <c r="E127" s="122"/>
      <c r="F127" s="122"/>
    </row>
    <row r="128" spans="1:6" s="37" customFormat="1" hidden="1" x14ac:dyDescent="0.25">
      <c r="A128" s="155" t="s">
        <v>165</v>
      </c>
      <c r="B128" s="56">
        <v>240</v>
      </c>
      <c r="C128" s="111">
        <v>1240</v>
      </c>
      <c r="D128" s="57">
        <v>8</v>
      </c>
      <c r="E128" s="111">
        <f>ROUND(F128/B128,0)</f>
        <v>41</v>
      </c>
      <c r="F128" s="111">
        <f>ROUND(C128*D128,0)</f>
        <v>9920</v>
      </c>
    </row>
    <row r="129" spans="1:89" s="37" customFormat="1" hidden="1" x14ac:dyDescent="0.25">
      <c r="A129" s="91" t="s">
        <v>166</v>
      </c>
      <c r="B129" s="165"/>
      <c r="C129" s="121">
        <f>C128</f>
        <v>1240</v>
      </c>
      <c r="D129" s="163">
        <f>D128</f>
        <v>8</v>
      </c>
      <c r="E129" s="121">
        <f>E128</f>
        <v>41</v>
      </c>
      <c r="F129" s="121">
        <f>F128</f>
        <v>9920</v>
      </c>
    </row>
    <row r="130" spans="1:89" ht="21.75" hidden="1" customHeight="1" x14ac:dyDescent="0.25">
      <c r="A130" s="23" t="s">
        <v>136</v>
      </c>
      <c r="B130" s="56"/>
      <c r="C130" s="103">
        <f>C126+C129</f>
        <v>1890</v>
      </c>
      <c r="D130" s="130">
        <f>F130/C130</f>
        <v>8.8597883597883591</v>
      </c>
      <c r="E130" s="103">
        <f>E126+E129</f>
        <v>64</v>
      </c>
      <c r="F130" s="103">
        <f>F126+F129</f>
        <v>16745</v>
      </c>
    </row>
    <row r="131" spans="1:89" ht="31.5" hidden="1" customHeight="1" x14ac:dyDescent="0.25">
      <c r="A131" s="201" t="s">
        <v>213</v>
      </c>
      <c r="B131" s="56"/>
      <c r="C131" s="122">
        <v>9000</v>
      </c>
      <c r="D131" s="122"/>
      <c r="E131" s="122"/>
      <c r="F131" s="122"/>
    </row>
    <row r="132" spans="1:89" ht="31.5" hidden="1" customHeight="1" x14ac:dyDescent="0.25">
      <c r="A132" s="201" t="s">
        <v>214</v>
      </c>
      <c r="B132" s="228"/>
      <c r="C132" s="245">
        <v>3000</v>
      </c>
      <c r="D132" s="151"/>
      <c r="E132" s="150"/>
      <c r="F132" s="150"/>
    </row>
    <row r="133" spans="1:89" s="62" customFormat="1" ht="14.25" hidden="1" x14ac:dyDescent="0.2">
      <c r="A133" s="44" t="s">
        <v>11</v>
      </c>
      <c r="B133" s="61"/>
      <c r="C133" s="61"/>
      <c r="D133" s="61"/>
      <c r="E133" s="61"/>
      <c r="F133" s="61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  <c r="BR133" s="63"/>
      <c r="BS133" s="63"/>
      <c r="BT133" s="63"/>
      <c r="BU133" s="63"/>
      <c r="BV133" s="63"/>
      <c r="BW133" s="63"/>
      <c r="BX133" s="63"/>
      <c r="BY133" s="63"/>
      <c r="BZ133" s="63"/>
      <c r="CA133" s="63"/>
      <c r="CB133" s="63"/>
      <c r="CC133" s="63"/>
      <c r="CD133" s="63"/>
      <c r="CE133" s="63"/>
      <c r="CF133" s="63"/>
      <c r="CG133" s="63"/>
      <c r="CH133" s="63"/>
      <c r="CI133" s="63"/>
      <c r="CJ133" s="63"/>
      <c r="CK133" s="63"/>
    </row>
    <row r="134" spans="1:89" hidden="1" x14ac:dyDescent="0.25">
      <c r="A134" s="68"/>
      <c r="B134" s="65"/>
      <c r="C134" s="111"/>
      <c r="D134" s="111"/>
      <c r="E134" s="111"/>
      <c r="F134" s="111"/>
    </row>
    <row r="135" spans="1:89" ht="18" hidden="1" customHeight="1" x14ac:dyDescent="0.25">
      <c r="A135" s="96" t="s">
        <v>112</v>
      </c>
      <c r="B135" s="55"/>
      <c r="C135" s="111"/>
      <c r="D135" s="111"/>
      <c r="E135" s="111"/>
      <c r="F135" s="111"/>
    </row>
    <row r="136" spans="1:89" hidden="1" x14ac:dyDescent="0.25">
      <c r="A136" s="52" t="s">
        <v>5</v>
      </c>
      <c r="B136" s="55"/>
      <c r="C136" s="111"/>
      <c r="D136" s="111"/>
      <c r="E136" s="111"/>
      <c r="F136" s="111"/>
    </row>
    <row r="137" spans="1:89" hidden="1" x14ac:dyDescent="0.25">
      <c r="A137" s="36" t="s">
        <v>46</v>
      </c>
      <c r="B137" s="56">
        <v>340</v>
      </c>
      <c r="C137" s="111">
        <v>1540</v>
      </c>
      <c r="D137" s="57">
        <v>11</v>
      </c>
      <c r="E137" s="111">
        <f>ROUND(F137/B137,0)</f>
        <v>50</v>
      </c>
      <c r="F137" s="111">
        <f>ROUND(C137*D137,0)</f>
        <v>16940</v>
      </c>
    </row>
    <row r="138" spans="1:89" hidden="1" x14ac:dyDescent="0.25">
      <c r="A138" s="36" t="s">
        <v>53</v>
      </c>
      <c r="B138" s="56">
        <v>340</v>
      </c>
      <c r="C138" s="111">
        <v>450</v>
      </c>
      <c r="D138" s="57">
        <v>11</v>
      </c>
      <c r="E138" s="111">
        <f>ROUND(F138/B138,0)</f>
        <v>15</v>
      </c>
      <c r="F138" s="111">
        <f>ROUND(C138*D138,0)</f>
        <v>4950</v>
      </c>
    </row>
    <row r="139" spans="1:89" hidden="1" x14ac:dyDescent="0.25">
      <c r="A139" s="36" t="s">
        <v>9</v>
      </c>
      <c r="B139" s="56">
        <v>340</v>
      </c>
      <c r="C139" s="111">
        <v>1725</v>
      </c>
      <c r="D139" s="57">
        <v>7.5</v>
      </c>
      <c r="E139" s="111">
        <f>ROUND(F139/B139,0)</f>
        <v>38</v>
      </c>
      <c r="F139" s="111">
        <f>ROUND(C139*D139,0)</f>
        <v>12938</v>
      </c>
    </row>
    <row r="140" spans="1:89" hidden="1" x14ac:dyDescent="0.25">
      <c r="A140" s="36" t="s">
        <v>120</v>
      </c>
      <c r="B140" s="56">
        <v>340</v>
      </c>
      <c r="C140" s="111">
        <v>1190</v>
      </c>
      <c r="D140" s="57">
        <v>10</v>
      </c>
      <c r="E140" s="111">
        <f>ROUND(F140/B140,0)</f>
        <v>35</v>
      </c>
      <c r="F140" s="111">
        <f>ROUND(C140*D140,0)</f>
        <v>11900</v>
      </c>
    </row>
    <row r="141" spans="1:89" s="37" customFormat="1" ht="14.25" hidden="1" x14ac:dyDescent="0.2">
      <c r="A141" s="41" t="s">
        <v>6</v>
      </c>
      <c r="B141" s="59"/>
      <c r="C141" s="103">
        <f>C137+C138+C139+C140</f>
        <v>4905</v>
      </c>
      <c r="D141" s="123">
        <f>F141/C141</f>
        <v>9.526605504587156</v>
      </c>
      <c r="E141" s="103">
        <f>E137+E138+E139+E140</f>
        <v>138</v>
      </c>
      <c r="F141" s="103">
        <f>F137+F138+F139+F140</f>
        <v>46728</v>
      </c>
    </row>
    <row r="142" spans="1:89" s="37" customFormat="1" ht="15" hidden="1" customHeight="1" x14ac:dyDescent="0.25">
      <c r="A142" s="16" t="s">
        <v>187</v>
      </c>
      <c r="B142" s="59"/>
      <c r="C142" s="111"/>
      <c r="D142" s="111"/>
      <c r="E142" s="111"/>
      <c r="F142" s="111"/>
    </row>
    <row r="143" spans="1:89" s="37" customFormat="1" ht="15" hidden="1" customHeight="1" x14ac:dyDescent="0.25">
      <c r="A143" s="17" t="s">
        <v>141</v>
      </c>
      <c r="B143" s="149"/>
      <c r="C143" s="111">
        <f>C144+C145+C146+C147</f>
        <v>11200</v>
      </c>
      <c r="D143" s="111"/>
      <c r="E143" s="111"/>
      <c r="F143" s="111"/>
    </row>
    <row r="144" spans="1:89" s="37" customFormat="1" ht="15" hidden="1" customHeight="1" x14ac:dyDescent="0.25">
      <c r="A144" s="17" t="s">
        <v>180</v>
      </c>
      <c r="B144" s="7"/>
      <c r="C144" s="111"/>
      <c r="D144" s="111"/>
      <c r="E144" s="111"/>
      <c r="F144" s="111"/>
    </row>
    <row r="145" spans="1:6" s="37" customFormat="1" ht="30" hidden="1" customHeight="1" x14ac:dyDescent="0.25">
      <c r="A145" s="17" t="s">
        <v>216</v>
      </c>
      <c r="B145" s="7"/>
      <c r="C145" s="111">
        <v>3200</v>
      </c>
      <c r="D145" s="111"/>
      <c r="E145" s="111"/>
      <c r="F145" s="111"/>
    </row>
    <row r="146" spans="1:6" s="37" customFormat="1" ht="30" hidden="1" customHeight="1" x14ac:dyDescent="0.25">
      <c r="A146" s="17" t="s">
        <v>217</v>
      </c>
      <c r="B146" s="7"/>
      <c r="C146" s="111"/>
      <c r="D146" s="111"/>
      <c r="E146" s="111"/>
      <c r="F146" s="111"/>
    </row>
    <row r="147" spans="1:6" s="37" customFormat="1" ht="15" hidden="1" customHeight="1" x14ac:dyDescent="0.25">
      <c r="A147" s="17" t="s">
        <v>218</v>
      </c>
      <c r="B147" s="7"/>
      <c r="C147" s="111">
        <v>8000</v>
      </c>
      <c r="D147" s="111"/>
      <c r="E147" s="111"/>
      <c r="F147" s="111"/>
    </row>
    <row r="148" spans="1:6" s="37" customFormat="1" ht="15" hidden="1" customHeight="1" x14ac:dyDescent="0.25">
      <c r="A148" s="25" t="s">
        <v>139</v>
      </c>
      <c r="B148" s="7"/>
      <c r="C148" s="111">
        <v>27000</v>
      </c>
      <c r="D148" s="111"/>
      <c r="E148" s="111"/>
      <c r="F148" s="111"/>
    </row>
    <row r="149" spans="1:6" s="37" customFormat="1" ht="15" hidden="1" customHeight="1" x14ac:dyDescent="0.25">
      <c r="A149" s="191" t="s">
        <v>179</v>
      </c>
      <c r="B149" s="7"/>
      <c r="C149" s="111"/>
      <c r="D149" s="111"/>
      <c r="E149" s="111"/>
      <c r="F149" s="111"/>
    </row>
    <row r="150" spans="1:6" s="37" customFormat="1" ht="15" hidden="1" customHeight="1" x14ac:dyDescent="0.25">
      <c r="A150" s="18" t="s">
        <v>158</v>
      </c>
      <c r="B150" s="7"/>
      <c r="C150" s="103">
        <f>C143+ROUND(C148*3.2,0)</f>
        <v>97600</v>
      </c>
      <c r="D150" s="111"/>
      <c r="E150" s="111"/>
      <c r="F150" s="111"/>
    </row>
    <row r="151" spans="1:6" s="37" customFormat="1" ht="15" hidden="1" customHeight="1" x14ac:dyDescent="0.25">
      <c r="A151" s="16" t="s">
        <v>186</v>
      </c>
      <c r="B151" s="102"/>
      <c r="C151" s="103"/>
      <c r="D151" s="111"/>
      <c r="E151" s="111"/>
      <c r="F151" s="111"/>
    </row>
    <row r="152" spans="1:6" s="37" customFormat="1" hidden="1" x14ac:dyDescent="0.25">
      <c r="A152" s="17" t="s">
        <v>141</v>
      </c>
      <c r="B152" s="102"/>
      <c r="C152" s="111">
        <f>C153+C154+C161+C169+C170+C171+C172+C173</f>
        <v>10156</v>
      </c>
      <c r="D152" s="111"/>
      <c r="E152" s="111"/>
      <c r="F152" s="111"/>
    </row>
    <row r="153" spans="1:6" s="37" customFormat="1" hidden="1" x14ac:dyDescent="0.25">
      <c r="A153" s="17" t="s">
        <v>180</v>
      </c>
      <c r="B153" s="102"/>
      <c r="C153" s="111"/>
      <c r="D153" s="111"/>
      <c r="E153" s="111"/>
      <c r="F153" s="111"/>
    </row>
    <row r="154" spans="1:6" s="37" customFormat="1" ht="30" hidden="1" x14ac:dyDescent="0.25">
      <c r="A154" s="17" t="s">
        <v>181</v>
      </c>
      <c r="B154" s="102"/>
      <c r="C154" s="133">
        <f>C155+C156+C157+C159</f>
        <v>9156</v>
      </c>
      <c r="D154" s="111"/>
      <c r="E154" s="111"/>
      <c r="F154" s="111"/>
    </row>
    <row r="155" spans="1:6" s="37" customFormat="1" ht="30" hidden="1" x14ac:dyDescent="0.25">
      <c r="A155" s="17" t="s">
        <v>182</v>
      </c>
      <c r="B155" s="102"/>
      <c r="C155" s="133">
        <v>7042</v>
      </c>
      <c r="D155" s="111"/>
      <c r="E155" s="111"/>
      <c r="F155" s="111"/>
    </row>
    <row r="156" spans="1:6" s="37" customFormat="1" ht="30" hidden="1" x14ac:dyDescent="0.25">
      <c r="A156" s="17" t="s">
        <v>183</v>
      </c>
      <c r="B156" s="102"/>
      <c r="C156" s="133">
        <v>2114</v>
      </c>
      <c r="D156" s="111"/>
      <c r="E156" s="111"/>
      <c r="F156" s="111"/>
    </row>
    <row r="157" spans="1:6" s="37" customFormat="1" ht="45" hidden="1" x14ac:dyDescent="0.25">
      <c r="A157" s="17" t="s">
        <v>250</v>
      </c>
      <c r="B157" s="102"/>
      <c r="C157" s="133"/>
      <c r="D157" s="111"/>
      <c r="E157" s="111"/>
      <c r="F157" s="111"/>
    </row>
    <row r="158" spans="1:6" s="37" customFormat="1" hidden="1" x14ac:dyDescent="0.25">
      <c r="A158" s="220" t="s">
        <v>251</v>
      </c>
      <c r="B158" s="102"/>
      <c r="C158" s="133"/>
      <c r="D158" s="111"/>
      <c r="E158" s="111"/>
      <c r="F158" s="111"/>
    </row>
    <row r="159" spans="1:6" s="37" customFormat="1" ht="30" hidden="1" x14ac:dyDescent="0.25">
      <c r="A159" s="17" t="s">
        <v>252</v>
      </c>
      <c r="B159" s="102"/>
      <c r="C159" s="133"/>
      <c r="D159" s="111"/>
      <c r="E159" s="111"/>
      <c r="F159" s="111"/>
    </row>
    <row r="160" spans="1:6" s="37" customFormat="1" hidden="1" x14ac:dyDescent="0.25">
      <c r="A160" s="220" t="s">
        <v>251</v>
      </c>
      <c r="B160" s="102"/>
      <c r="C160" s="133"/>
      <c r="D160" s="111"/>
      <c r="E160" s="111"/>
      <c r="F160" s="111"/>
    </row>
    <row r="161" spans="1:6" s="37" customFormat="1" ht="30" hidden="1" x14ac:dyDescent="0.25">
      <c r="A161" s="17" t="s">
        <v>219</v>
      </c>
      <c r="B161" s="102"/>
      <c r="C161" s="133">
        <f>C162+C163+C165+C167</f>
        <v>1000</v>
      </c>
      <c r="D161" s="111"/>
      <c r="E161" s="111"/>
      <c r="F161" s="111"/>
    </row>
    <row r="162" spans="1:6" s="37" customFormat="1" ht="30" hidden="1" x14ac:dyDescent="0.25">
      <c r="A162" s="17" t="s">
        <v>220</v>
      </c>
      <c r="B162" s="102"/>
      <c r="C162" s="133">
        <v>1000</v>
      </c>
      <c r="D162" s="111"/>
      <c r="E162" s="111"/>
      <c r="F162" s="111"/>
    </row>
    <row r="163" spans="1:6" s="37" customFormat="1" ht="45" hidden="1" x14ac:dyDescent="0.25">
      <c r="A163" s="17" t="s">
        <v>253</v>
      </c>
      <c r="B163" s="102"/>
      <c r="C163" s="133"/>
      <c r="D163" s="111"/>
      <c r="E163" s="111"/>
      <c r="F163" s="111"/>
    </row>
    <row r="164" spans="1:6" s="37" customFormat="1" hidden="1" x14ac:dyDescent="0.25">
      <c r="A164" s="220" t="s">
        <v>251</v>
      </c>
      <c r="B164" s="102"/>
      <c r="C164" s="133"/>
      <c r="D164" s="111"/>
      <c r="E164" s="111"/>
      <c r="F164" s="111"/>
    </row>
    <row r="165" spans="1:6" s="37" customFormat="1" ht="45" hidden="1" x14ac:dyDescent="0.25">
      <c r="A165" s="17" t="s">
        <v>254</v>
      </c>
      <c r="B165" s="102"/>
      <c r="C165" s="133"/>
      <c r="D165" s="111"/>
      <c r="E165" s="111"/>
      <c r="F165" s="111"/>
    </row>
    <row r="166" spans="1:6" s="37" customFormat="1" hidden="1" x14ac:dyDescent="0.25">
      <c r="A166" s="220" t="s">
        <v>251</v>
      </c>
      <c r="B166" s="102"/>
      <c r="C166" s="133"/>
      <c r="D166" s="111"/>
      <c r="E166" s="111"/>
      <c r="F166" s="111"/>
    </row>
    <row r="167" spans="1:6" s="37" customFormat="1" ht="30" hidden="1" x14ac:dyDescent="0.25">
      <c r="A167" s="17" t="s">
        <v>221</v>
      </c>
      <c r="B167" s="102"/>
      <c r="C167" s="133"/>
      <c r="D167" s="111"/>
      <c r="E167" s="111"/>
      <c r="F167" s="111"/>
    </row>
    <row r="168" spans="1:6" s="37" customFormat="1" hidden="1" x14ac:dyDescent="0.25">
      <c r="A168" s="220" t="s">
        <v>251</v>
      </c>
      <c r="B168" s="102"/>
      <c r="C168" s="133"/>
      <c r="D168" s="111"/>
      <c r="E168" s="111"/>
      <c r="F168" s="111"/>
    </row>
    <row r="169" spans="1:6" s="37" customFormat="1" ht="30" hidden="1" x14ac:dyDescent="0.25">
      <c r="A169" s="17" t="s">
        <v>222</v>
      </c>
      <c r="B169" s="102"/>
      <c r="C169" s="133"/>
      <c r="D169" s="111"/>
      <c r="E169" s="111"/>
      <c r="F169" s="111"/>
    </row>
    <row r="170" spans="1:6" s="37" customFormat="1" ht="30" hidden="1" x14ac:dyDescent="0.25">
      <c r="A170" s="17" t="s">
        <v>223</v>
      </c>
      <c r="B170" s="102"/>
      <c r="C170" s="133"/>
      <c r="D170" s="111"/>
      <c r="E170" s="111"/>
      <c r="F170" s="111"/>
    </row>
    <row r="171" spans="1:6" s="37" customFormat="1" ht="30" hidden="1" x14ac:dyDescent="0.25">
      <c r="A171" s="17" t="s">
        <v>224</v>
      </c>
      <c r="B171" s="102"/>
      <c r="C171" s="133"/>
      <c r="D171" s="111"/>
      <c r="E171" s="111"/>
      <c r="F171" s="111"/>
    </row>
    <row r="172" spans="1:6" s="37" customFormat="1" hidden="1" x14ac:dyDescent="0.25">
      <c r="A172" s="17" t="s">
        <v>225</v>
      </c>
      <c r="B172" s="102"/>
      <c r="C172" s="111"/>
      <c r="D172" s="111"/>
      <c r="E172" s="111"/>
      <c r="F172" s="111"/>
    </row>
    <row r="173" spans="1:6" s="37" customFormat="1" hidden="1" x14ac:dyDescent="0.25">
      <c r="A173" s="17" t="s">
        <v>259</v>
      </c>
      <c r="B173" s="102"/>
      <c r="C173" s="111"/>
      <c r="D173" s="111"/>
      <c r="E173" s="111"/>
      <c r="F173" s="111"/>
    </row>
    <row r="174" spans="1:6" s="37" customFormat="1" hidden="1" x14ac:dyDescent="0.25">
      <c r="A174" s="191" t="s">
        <v>270</v>
      </c>
      <c r="B174" s="102"/>
      <c r="C174" s="111"/>
      <c r="D174" s="111"/>
      <c r="E174" s="111"/>
      <c r="F174" s="111"/>
    </row>
    <row r="175" spans="1:6" s="37" customFormat="1" hidden="1" x14ac:dyDescent="0.25">
      <c r="A175" s="25" t="s">
        <v>139</v>
      </c>
      <c r="B175" s="102"/>
      <c r="C175" s="111"/>
      <c r="D175" s="111"/>
      <c r="E175" s="111"/>
      <c r="F175" s="111"/>
    </row>
    <row r="176" spans="1:6" s="37" customFormat="1" hidden="1" x14ac:dyDescent="0.25">
      <c r="A176" s="191" t="s">
        <v>179</v>
      </c>
      <c r="B176" s="102"/>
      <c r="C176" s="111"/>
      <c r="D176" s="111"/>
      <c r="E176" s="111"/>
      <c r="F176" s="111"/>
    </row>
    <row r="177" spans="1:6" s="37" customFormat="1" ht="30" hidden="1" x14ac:dyDescent="0.25">
      <c r="A177" s="25" t="s">
        <v>140</v>
      </c>
      <c r="B177" s="102"/>
      <c r="C177" s="111">
        <v>9240</v>
      </c>
      <c r="D177" s="111"/>
      <c r="E177" s="111"/>
      <c r="F177" s="111"/>
    </row>
    <row r="178" spans="1:6" s="37" customFormat="1" hidden="1" x14ac:dyDescent="0.25">
      <c r="A178" s="192" t="s">
        <v>197</v>
      </c>
      <c r="B178" s="102"/>
      <c r="C178" s="111"/>
      <c r="D178" s="111"/>
      <c r="E178" s="111"/>
      <c r="F178" s="111"/>
    </row>
    <row r="179" spans="1:6" s="37" customFormat="1" hidden="1" x14ac:dyDescent="0.25">
      <c r="A179" s="232" t="s">
        <v>256</v>
      </c>
      <c r="B179" s="102"/>
      <c r="C179" s="111">
        <v>2000</v>
      </c>
      <c r="D179" s="111"/>
      <c r="E179" s="111"/>
      <c r="F179" s="111"/>
    </row>
    <row r="180" spans="1:6" s="37" customFormat="1" ht="15" hidden="1" customHeight="1" x14ac:dyDescent="0.25">
      <c r="A180" s="15" t="s">
        <v>185</v>
      </c>
      <c r="B180" s="102"/>
      <c r="C180" s="103">
        <f>C152+ROUND(C175*3.2,0)+C177</f>
        <v>19396</v>
      </c>
      <c r="D180" s="111"/>
      <c r="E180" s="111"/>
      <c r="F180" s="111"/>
    </row>
    <row r="181" spans="1:6" s="37" customFormat="1" ht="15" hidden="1" customHeight="1" x14ac:dyDescent="0.25">
      <c r="A181" s="193" t="s">
        <v>184</v>
      </c>
      <c r="B181" s="102"/>
      <c r="C181" s="103">
        <f>C150+C180</f>
        <v>116996</v>
      </c>
      <c r="D181" s="111"/>
      <c r="E181" s="111"/>
      <c r="F181" s="111"/>
    </row>
    <row r="182" spans="1:6" s="37" customFormat="1" ht="15.75" hidden="1" customHeight="1" x14ac:dyDescent="0.25">
      <c r="A182" s="173" t="s">
        <v>142</v>
      </c>
      <c r="B182" s="39"/>
      <c r="C182" s="111"/>
      <c r="D182" s="111"/>
      <c r="E182" s="111"/>
      <c r="F182" s="111"/>
    </row>
    <row r="183" spans="1:6" s="37" customFormat="1" ht="15.75" hidden="1" customHeight="1" x14ac:dyDescent="0.25">
      <c r="A183" s="25" t="s">
        <v>36</v>
      </c>
      <c r="B183" s="111"/>
      <c r="C183" s="111">
        <v>26000</v>
      </c>
      <c r="D183" s="111"/>
      <c r="E183" s="111"/>
      <c r="F183" s="111"/>
    </row>
    <row r="184" spans="1:6" s="37" customFormat="1" ht="15.75" hidden="1" x14ac:dyDescent="0.25">
      <c r="A184" s="153" t="s">
        <v>8</v>
      </c>
      <c r="B184" s="70"/>
      <c r="C184" s="111"/>
      <c r="D184" s="111"/>
      <c r="E184" s="111"/>
      <c r="F184" s="111"/>
    </row>
    <row r="185" spans="1:6" s="37" customFormat="1" ht="15.75" hidden="1" x14ac:dyDescent="0.25">
      <c r="A185" s="156" t="s">
        <v>164</v>
      </c>
      <c r="B185" s="70"/>
      <c r="C185" s="111"/>
      <c r="D185" s="111"/>
      <c r="E185" s="111"/>
      <c r="F185" s="111"/>
    </row>
    <row r="186" spans="1:6" s="37" customFormat="1" hidden="1" x14ac:dyDescent="0.25">
      <c r="A186" s="67" t="s">
        <v>9</v>
      </c>
      <c r="B186" s="70">
        <v>300</v>
      </c>
      <c r="C186" s="55">
        <v>800</v>
      </c>
      <c r="D186" s="237">
        <v>7.5</v>
      </c>
      <c r="E186" s="111">
        <f>ROUND(F186/B186,0)</f>
        <v>20</v>
      </c>
      <c r="F186" s="111">
        <f>ROUND(C186*D186,0)</f>
        <v>6000</v>
      </c>
    </row>
    <row r="187" spans="1:6" s="37" customFormat="1" hidden="1" x14ac:dyDescent="0.25">
      <c r="A187" s="67" t="s">
        <v>54</v>
      </c>
      <c r="B187" s="70">
        <v>300</v>
      </c>
      <c r="C187" s="55">
        <v>140</v>
      </c>
      <c r="D187" s="237">
        <v>10</v>
      </c>
      <c r="E187" s="111">
        <f>ROUND(F187/B187,0)</f>
        <v>5</v>
      </c>
      <c r="F187" s="111">
        <f>ROUND(C187*D187,0)</f>
        <v>1400</v>
      </c>
    </row>
    <row r="188" spans="1:6" s="37" customFormat="1" hidden="1" x14ac:dyDescent="0.25">
      <c r="A188" s="67" t="s">
        <v>53</v>
      </c>
      <c r="B188" s="70">
        <v>300</v>
      </c>
      <c r="C188" s="55">
        <v>100</v>
      </c>
      <c r="D188" s="248">
        <v>4</v>
      </c>
      <c r="E188" s="111">
        <f>ROUND(F188/B188,0)</f>
        <v>1</v>
      </c>
      <c r="F188" s="111">
        <f>ROUND(C188*D188,0)</f>
        <v>400</v>
      </c>
    </row>
    <row r="189" spans="1:6" s="37" customFormat="1" hidden="1" x14ac:dyDescent="0.25">
      <c r="A189" s="91" t="s">
        <v>10</v>
      </c>
      <c r="B189" s="142"/>
      <c r="C189" s="142">
        <f>C186+C187+C188</f>
        <v>1040</v>
      </c>
      <c r="D189" s="125">
        <f>F189/C189</f>
        <v>7.5</v>
      </c>
      <c r="E189" s="142">
        <f>E186+E187+E188</f>
        <v>26</v>
      </c>
      <c r="F189" s="142">
        <f>F186+F187+F188</f>
        <v>7800</v>
      </c>
    </row>
    <row r="190" spans="1:6" s="37" customFormat="1" hidden="1" x14ac:dyDescent="0.25">
      <c r="A190" s="21" t="s">
        <v>97</v>
      </c>
      <c r="B190" s="142"/>
      <c r="C190" s="238"/>
      <c r="D190" s="125"/>
      <c r="E190" s="238"/>
      <c r="F190" s="238"/>
    </row>
    <row r="191" spans="1:6" s="37" customFormat="1" hidden="1" x14ac:dyDescent="0.25">
      <c r="A191" s="155" t="s">
        <v>165</v>
      </c>
      <c r="B191" s="56">
        <v>240</v>
      </c>
      <c r="C191" s="111">
        <v>613</v>
      </c>
      <c r="D191" s="57">
        <v>8</v>
      </c>
      <c r="E191" s="111">
        <f>ROUND(F191/B191,0)</f>
        <v>20</v>
      </c>
      <c r="F191" s="111">
        <f>ROUND(C191*D191,0)</f>
        <v>4904</v>
      </c>
    </row>
    <row r="192" spans="1:6" s="37" customFormat="1" hidden="1" x14ac:dyDescent="0.25">
      <c r="A192" s="91" t="s">
        <v>166</v>
      </c>
      <c r="B192" s="239"/>
      <c r="C192" s="121">
        <f>C191</f>
        <v>613</v>
      </c>
      <c r="D192" s="240">
        <f>D191</f>
        <v>8</v>
      </c>
      <c r="E192" s="121">
        <f>E191</f>
        <v>20</v>
      </c>
      <c r="F192" s="121">
        <f>F191</f>
        <v>4904</v>
      </c>
    </row>
    <row r="193" spans="1:89" ht="17.25" hidden="1" customHeight="1" x14ac:dyDescent="0.25">
      <c r="A193" s="23" t="s">
        <v>136</v>
      </c>
      <c r="B193" s="60"/>
      <c r="C193" s="103">
        <f>C189+C192</f>
        <v>1653</v>
      </c>
      <c r="D193" s="123">
        <f>F193/C193</f>
        <v>7.6854204476709018</v>
      </c>
      <c r="E193" s="103">
        <f>E189+E192</f>
        <v>46</v>
      </c>
      <c r="F193" s="103">
        <f>F189+F192</f>
        <v>12704</v>
      </c>
    </row>
    <row r="194" spans="1:89" s="62" customFormat="1" ht="18" hidden="1" customHeight="1" x14ac:dyDescent="0.2">
      <c r="A194" s="44" t="s">
        <v>11</v>
      </c>
      <c r="B194" s="61"/>
      <c r="C194" s="61"/>
      <c r="D194" s="61"/>
      <c r="E194" s="61"/>
      <c r="F194" s="61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  <c r="AQ194" s="63"/>
      <c r="AR194" s="63"/>
      <c r="AS194" s="63"/>
      <c r="AT194" s="63"/>
      <c r="AU194" s="63"/>
      <c r="AV194" s="63"/>
      <c r="AW194" s="63"/>
      <c r="AX194" s="63"/>
      <c r="AY194" s="63"/>
      <c r="AZ194" s="63"/>
      <c r="BA194" s="63"/>
      <c r="BB194" s="63"/>
      <c r="BC194" s="63"/>
      <c r="BD194" s="63"/>
      <c r="BE194" s="63"/>
      <c r="BF194" s="63"/>
      <c r="BG194" s="63"/>
      <c r="BH194" s="63"/>
      <c r="BI194" s="63"/>
      <c r="BJ194" s="63"/>
      <c r="BK194" s="63"/>
      <c r="BL194" s="63"/>
      <c r="BM194" s="63"/>
      <c r="BN194" s="63"/>
      <c r="BO194" s="63"/>
      <c r="BP194" s="63"/>
      <c r="BQ194" s="63"/>
      <c r="BR194" s="63"/>
      <c r="BS194" s="63"/>
      <c r="BT194" s="63"/>
      <c r="BU194" s="63"/>
      <c r="BV194" s="63"/>
      <c r="BW194" s="63"/>
      <c r="BX194" s="63"/>
      <c r="BY194" s="63"/>
      <c r="BZ194" s="63"/>
      <c r="CA194" s="63"/>
      <c r="CB194" s="63"/>
      <c r="CC194" s="63"/>
      <c r="CD194" s="63"/>
      <c r="CE194" s="63"/>
      <c r="CF194" s="63"/>
      <c r="CG194" s="63"/>
      <c r="CH194" s="63"/>
      <c r="CI194" s="63"/>
      <c r="CJ194" s="63"/>
      <c r="CK194" s="63"/>
    </row>
    <row r="195" spans="1:89" hidden="1" x14ac:dyDescent="0.25">
      <c r="A195" s="71"/>
      <c r="B195" s="135"/>
      <c r="C195" s="111"/>
      <c r="D195" s="111"/>
      <c r="E195" s="111"/>
      <c r="F195" s="111"/>
    </row>
    <row r="196" spans="1:89" ht="20.25" hidden="1" customHeight="1" x14ac:dyDescent="0.25">
      <c r="A196" s="96" t="s">
        <v>113</v>
      </c>
      <c r="B196" s="55"/>
      <c r="C196" s="111"/>
      <c r="D196" s="111"/>
      <c r="E196" s="111"/>
      <c r="F196" s="111"/>
    </row>
    <row r="197" spans="1:89" hidden="1" x14ac:dyDescent="0.25">
      <c r="A197" s="52" t="s">
        <v>5</v>
      </c>
      <c r="B197" s="55"/>
      <c r="C197" s="111"/>
      <c r="D197" s="111"/>
      <c r="E197" s="111"/>
      <c r="F197" s="111"/>
    </row>
    <row r="198" spans="1:89" hidden="1" x14ac:dyDescent="0.25">
      <c r="A198" s="36" t="s">
        <v>13</v>
      </c>
      <c r="B198" s="56">
        <v>340</v>
      </c>
      <c r="C198" s="111">
        <v>2980</v>
      </c>
      <c r="D198" s="57">
        <v>8.9</v>
      </c>
      <c r="E198" s="111">
        <f t="shared" ref="E198:E213" si="2">ROUND(F198/B198,0)</f>
        <v>78</v>
      </c>
      <c r="F198" s="111">
        <f t="shared" ref="F198:F213" si="3">ROUND(C198*D198,0)</f>
        <v>26522</v>
      </c>
    </row>
    <row r="199" spans="1:89" hidden="1" x14ac:dyDescent="0.25">
      <c r="A199" s="36" t="s">
        <v>55</v>
      </c>
      <c r="B199" s="56">
        <v>340</v>
      </c>
      <c r="C199" s="111">
        <v>980</v>
      </c>
      <c r="D199" s="57">
        <v>10</v>
      </c>
      <c r="E199" s="111">
        <f t="shared" si="2"/>
        <v>29</v>
      </c>
      <c r="F199" s="111">
        <f t="shared" si="3"/>
        <v>9800</v>
      </c>
    </row>
    <row r="200" spans="1:89" hidden="1" x14ac:dyDescent="0.25">
      <c r="A200" s="36" t="s">
        <v>121</v>
      </c>
      <c r="B200" s="56">
        <v>340</v>
      </c>
      <c r="C200" s="111">
        <v>75</v>
      </c>
      <c r="D200" s="57">
        <v>11.5</v>
      </c>
      <c r="E200" s="111">
        <f t="shared" si="2"/>
        <v>3</v>
      </c>
      <c r="F200" s="111">
        <f t="shared" si="3"/>
        <v>863</v>
      </c>
    </row>
    <row r="201" spans="1:89" hidden="1" x14ac:dyDescent="0.25">
      <c r="A201" s="36" t="s">
        <v>46</v>
      </c>
      <c r="B201" s="56">
        <v>340</v>
      </c>
      <c r="C201" s="111">
        <v>870</v>
      </c>
      <c r="D201" s="57">
        <v>11</v>
      </c>
      <c r="E201" s="111">
        <f t="shared" si="2"/>
        <v>28</v>
      </c>
      <c r="F201" s="111">
        <f t="shared" si="3"/>
        <v>9570</v>
      </c>
    </row>
    <row r="202" spans="1:89" hidden="1" x14ac:dyDescent="0.25">
      <c r="A202" s="36" t="s">
        <v>45</v>
      </c>
      <c r="B202" s="56">
        <v>340</v>
      </c>
      <c r="C202" s="111">
        <v>1500</v>
      </c>
      <c r="D202" s="57">
        <v>11</v>
      </c>
      <c r="E202" s="111">
        <f t="shared" si="2"/>
        <v>49</v>
      </c>
      <c r="F202" s="111">
        <f t="shared" si="3"/>
        <v>16500</v>
      </c>
    </row>
    <row r="203" spans="1:89" hidden="1" x14ac:dyDescent="0.25">
      <c r="A203" s="36" t="s">
        <v>77</v>
      </c>
      <c r="B203" s="56">
        <v>340</v>
      </c>
      <c r="C203" s="111">
        <v>240</v>
      </c>
      <c r="D203" s="57">
        <v>12</v>
      </c>
      <c r="E203" s="111">
        <f t="shared" si="2"/>
        <v>8</v>
      </c>
      <c r="F203" s="111">
        <f t="shared" si="3"/>
        <v>2880</v>
      </c>
    </row>
    <row r="204" spans="1:89" hidden="1" x14ac:dyDescent="0.25">
      <c r="A204" s="36" t="s">
        <v>56</v>
      </c>
      <c r="B204" s="56">
        <v>340</v>
      </c>
      <c r="C204" s="111">
        <v>225</v>
      </c>
      <c r="D204" s="57">
        <v>12</v>
      </c>
      <c r="E204" s="111">
        <f t="shared" si="2"/>
        <v>8</v>
      </c>
      <c r="F204" s="111">
        <f t="shared" si="3"/>
        <v>2700</v>
      </c>
    </row>
    <row r="205" spans="1:89" hidden="1" x14ac:dyDescent="0.25">
      <c r="A205" s="36" t="s">
        <v>74</v>
      </c>
      <c r="B205" s="56">
        <v>340</v>
      </c>
      <c r="C205" s="111">
        <v>1500</v>
      </c>
      <c r="D205" s="57">
        <v>11</v>
      </c>
      <c r="E205" s="111">
        <f t="shared" si="2"/>
        <v>49</v>
      </c>
      <c r="F205" s="111">
        <f t="shared" si="3"/>
        <v>16500</v>
      </c>
    </row>
    <row r="206" spans="1:89" hidden="1" x14ac:dyDescent="0.25">
      <c r="A206" s="36" t="s">
        <v>122</v>
      </c>
      <c r="B206" s="56">
        <v>340</v>
      </c>
      <c r="C206" s="111">
        <v>710</v>
      </c>
      <c r="D206" s="57">
        <v>7</v>
      </c>
      <c r="E206" s="111">
        <f t="shared" si="2"/>
        <v>15</v>
      </c>
      <c r="F206" s="111">
        <f t="shared" si="3"/>
        <v>4970</v>
      </c>
    </row>
    <row r="207" spans="1:89" ht="15" hidden="1" customHeight="1" x14ac:dyDescent="0.25">
      <c r="A207" s="36" t="s">
        <v>75</v>
      </c>
      <c r="B207" s="56">
        <v>340</v>
      </c>
      <c r="C207" s="111">
        <v>920</v>
      </c>
      <c r="D207" s="57">
        <v>12.4</v>
      </c>
      <c r="E207" s="111">
        <f t="shared" si="2"/>
        <v>34</v>
      </c>
      <c r="F207" s="111">
        <f t="shared" si="3"/>
        <v>11408</v>
      </c>
    </row>
    <row r="208" spans="1:89" hidden="1" x14ac:dyDescent="0.25">
      <c r="A208" s="36" t="s">
        <v>49</v>
      </c>
      <c r="B208" s="56">
        <v>340</v>
      </c>
      <c r="C208" s="111">
        <v>240</v>
      </c>
      <c r="D208" s="57">
        <v>15</v>
      </c>
      <c r="E208" s="111">
        <f t="shared" si="2"/>
        <v>11</v>
      </c>
      <c r="F208" s="111">
        <f t="shared" si="3"/>
        <v>3600</v>
      </c>
    </row>
    <row r="209" spans="1:6" hidden="1" x14ac:dyDescent="0.25">
      <c r="A209" s="36" t="s">
        <v>57</v>
      </c>
      <c r="B209" s="56">
        <v>340</v>
      </c>
      <c r="C209" s="111">
        <v>900</v>
      </c>
      <c r="D209" s="57">
        <v>10</v>
      </c>
      <c r="E209" s="111">
        <f t="shared" si="2"/>
        <v>26</v>
      </c>
      <c r="F209" s="111">
        <f t="shared" si="3"/>
        <v>9000</v>
      </c>
    </row>
    <row r="210" spans="1:6" ht="15.75" hidden="1" customHeight="1" x14ac:dyDescent="0.25">
      <c r="A210" s="58" t="s">
        <v>127</v>
      </c>
      <c r="B210" s="56">
        <v>320</v>
      </c>
      <c r="C210" s="111">
        <v>107</v>
      </c>
      <c r="D210" s="183">
        <v>11</v>
      </c>
      <c r="E210" s="111">
        <f t="shared" si="2"/>
        <v>4</v>
      </c>
      <c r="F210" s="111">
        <f t="shared" si="3"/>
        <v>1177</v>
      </c>
    </row>
    <row r="211" spans="1:6" hidden="1" x14ac:dyDescent="0.25">
      <c r="A211" s="36" t="s">
        <v>58</v>
      </c>
      <c r="B211" s="56">
        <v>300</v>
      </c>
      <c r="C211" s="111">
        <v>2120</v>
      </c>
      <c r="D211" s="57">
        <v>6.3</v>
      </c>
      <c r="E211" s="111">
        <f t="shared" si="2"/>
        <v>45</v>
      </c>
      <c r="F211" s="111">
        <f t="shared" si="3"/>
        <v>13356</v>
      </c>
    </row>
    <row r="212" spans="1:6" hidden="1" x14ac:dyDescent="0.25">
      <c r="A212" s="36" t="s">
        <v>28</v>
      </c>
      <c r="B212" s="39">
        <v>340</v>
      </c>
      <c r="C212" s="111">
        <v>1400</v>
      </c>
      <c r="D212" s="184">
        <v>8</v>
      </c>
      <c r="E212" s="111">
        <f t="shared" si="2"/>
        <v>33</v>
      </c>
      <c r="F212" s="111">
        <f t="shared" si="3"/>
        <v>11200</v>
      </c>
    </row>
    <row r="213" spans="1:6" hidden="1" x14ac:dyDescent="0.25">
      <c r="A213" s="11" t="s">
        <v>242</v>
      </c>
      <c r="B213" s="9">
        <v>300</v>
      </c>
      <c r="C213" s="111">
        <v>100</v>
      </c>
      <c r="D213" s="13">
        <v>10</v>
      </c>
      <c r="E213" s="111">
        <f t="shared" si="2"/>
        <v>3</v>
      </c>
      <c r="F213" s="111">
        <f t="shared" si="3"/>
        <v>1000</v>
      </c>
    </row>
    <row r="214" spans="1:6" s="37" customFormat="1" ht="14.25" hidden="1" x14ac:dyDescent="0.2">
      <c r="A214" s="41" t="s">
        <v>6</v>
      </c>
      <c r="B214" s="59"/>
      <c r="C214" s="103">
        <f>SUM(C198:C213)</f>
        <v>14867</v>
      </c>
      <c r="D214" s="123">
        <f>F214/C214</f>
        <v>9.4871863859554715</v>
      </c>
      <c r="E214" s="103">
        <f>SUM(E198:E213)</f>
        <v>423</v>
      </c>
      <c r="F214" s="103">
        <f>SUM(F198:F213)</f>
        <v>141046</v>
      </c>
    </row>
    <row r="215" spans="1:6" s="37" customFormat="1" hidden="1" x14ac:dyDescent="0.25">
      <c r="A215" s="16" t="s">
        <v>187</v>
      </c>
      <c r="B215" s="59"/>
      <c r="C215" s="111"/>
      <c r="D215" s="111"/>
      <c r="E215" s="111"/>
      <c r="F215" s="111"/>
    </row>
    <row r="216" spans="1:6" s="37" customFormat="1" hidden="1" x14ac:dyDescent="0.25">
      <c r="A216" s="17" t="s">
        <v>141</v>
      </c>
      <c r="B216" s="149"/>
      <c r="C216" s="111">
        <f>C217+C218+C219+C220</f>
        <v>35500</v>
      </c>
      <c r="D216" s="111"/>
      <c r="E216" s="111"/>
      <c r="F216" s="111"/>
    </row>
    <row r="217" spans="1:6" s="37" customFormat="1" hidden="1" x14ac:dyDescent="0.25">
      <c r="A217" s="17" t="s">
        <v>180</v>
      </c>
      <c r="B217" s="7"/>
      <c r="C217" s="111"/>
      <c r="D217" s="111"/>
      <c r="E217" s="111"/>
      <c r="F217" s="111"/>
    </row>
    <row r="218" spans="1:6" s="37" customFormat="1" ht="30" hidden="1" x14ac:dyDescent="0.25">
      <c r="A218" s="17" t="s">
        <v>216</v>
      </c>
      <c r="B218" s="7"/>
      <c r="C218" s="111">
        <v>14500</v>
      </c>
      <c r="D218" s="111"/>
      <c r="E218" s="111"/>
      <c r="F218" s="111"/>
    </row>
    <row r="219" spans="1:6" s="37" customFormat="1" ht="30" hidden="1" x14ac:dyDescent="0.25">
      <c r="A219" s="17" t="s">
        <v>217</v>
      </c>
      <c r="B219" s="7"/>
      <c r="C219" s="111"/>
      <c r="D219" s="111"/>
      <c r="E219" s="111"/>
      <c r="F219" s="111"/>
    </row>
    <row r="220" spans="1:6" s="37" customFormat="1" hidden="1" x14ac:dyDescent="0.25">
      <c r="A220" s="17" t="s">
        <v>218</v>
      </c>
      <c r="B220" s="7"/>
      <c r="C220" s="111">
        <v>21000</v>
      </c>
      <c r="D220" s="111"/>
      <c r="E220" s="111"/>
      <c r="F220" s="111"/>
    </row>
    <row r="221" spans="1:6" s="37" customFormat="1" hidden="1" x14ac:dyDescent="0.25">
      <c r="A221" s="25" t="s">
        <v>139</v>
      </c>
      <c r="B221" s="7"/>
      <c r="C221" s="111">
        <v>103500</v>
      </c>
      <c r="D221" s="111"/>
      <c r="E221" s="111"/>
      <c r="F221" s="111"/>
    </row>
    <row r="222" spans="1:6" s="37" customFormat="1" hidden="1" x14ac:dyDescent="0.25">
      <c r="A222" s="191" t="s">
        <v>179</v>
      </c>
      <c r="B222" s="7"/>
      <c r="C222" s="111"/>
      <c r="D222" s="111"/>
      <c r="E222" s="111"/>
      <c r="F222" s="111"/>
    </row>
    <row r="223" spans="1:6" s="37" customFormat="1" hidden="1" x14ac:dyDescent="0.25">
      <c r="A223" s="18" t="s">
        <v>158</v>
      </c>
      <c r="B223" s="7"/>
      <c r="C223" s="103">
        <f>C216+ROUND(C221*3.2,0)</f>
        <v>366700</v>
      </c>
      <c r="D223" s="111"/>
      <c r="E223" s="111"/>
      <c r="F223" s="111"/>
    </row>
    <row r="224" spans="1:6" s="37" customFormat="1" hidden="1" x14ac:dyDescent="0.25">
      <c r="A224" s="16" t="s">
        <v>186</v>
      </c>
      <c r="B224" s="102"/>
      <c r="C224" s="103"/>
      <c r="D224" s="111"/>
      <c r="E224" s="111"/>
      <c r="F224" s="111"/>
    </row>
    <row r="225" spans="1:6" s="37" customFormat="1" hidden="1" x14ac:dyDescent="0.25">
      <c r="A225" s="17" t="s">
        <v>141</v>
      </c>
      <c r="B225" s="102"/>
      <c r="C225" s="111">
        <f>C226+C227+C234+C242+C243+C244+C245+C246</f>
        <v>28575</v>
      </c>
      <c r="D225" s="111"/>
      <c r="E225" s="111"/>
      <c r="F225" s="111"/>
    </row>
    <row r="226" spans="1:6" s="37" customFormat="1" hidden="1" x14ac:dyDescent="0.25">
      <c r="A226" s="17" t="s">
        <v>180</v>
      </c>
      <c r="B226" s="102"/>
      <c r="C226" s="111"/>
      <c r="D226" s="111"/>
      <c r="E226" s="111"/>
      <c r="F226" s="111"/>
    </row>
    <row r="227" spans="1:6" s="37" customFormat="1" ht="30" hidden="1" x14ac:dyDescent="0.25">
      <c r="A227" s="17" t="s">
        <v>181</v>
      </c>
      <c r="B227" s="102"/>
      <c r="C227" s="133">
        <f>C228+C229+C230+C232</f>
        <v>20075</v>
      </c>
      <c r="D227" s="111"/>
      <c r="E227" s="111"/>
      <c r="F227" s="111"/>
    </row>
    <row r="228" spans="1:6" s="37" customFormat="1" ht="30" hidden="1" x14ac:dyDescent="0.25">
      <c r="A228" s="17" t="s">
        <v>182</v>
      </c>
      <c r="B228" s="102"/>
      <c r="C228" s="133">
        <v>15442</v>
      </c>
      <c r="D228" s="111"/>
      <c r="E228" s="111"/>
      <c r="F228" s="111"/>
    </row>
    <row r="229" spans="1:6" s="37" customFormat="1" ht="30" hidden="1" x14ac:dyDescent="0.25">
      <c r="A229" s="17" t="s">
        <v>183</v>
      </c>
      <c r="B229" s="102"/>
      <c r="C229" s="133">
        <v>4633</v>
      </c>
      <c r="D229" s="111"/>
      <c r="E229" s="111"/>
      <c r="F229" s="111"/>
    </row>
    <row r="230" spans="1:6" s="37" customFormat="1" ht="45" hidden="1" x14ac:dyDescent="0.25">
      <c r="A230" s="17" t="s">
        <v>250</v>
      </c>
      <c r="B230" s="102"/>
      <c r="C230" s="133"/>
      <c r="D230" s="111"/>
      <c r="E230" s="111"/>
      <c r="F230" s="111"/>
    </row>
    <row r="231" spans="1:6" s="37" customFormat="1" hidden="1" x14ac:dyDescent="0.25">
      <c r="A231" s="220" t="s">
        <v>251</v>
      </c>
      <c r="B231" s="102"/>
      <c r="C231" s="133"/>
      <c r="D231" s="111"/>
      <c r="E231" s="111"/>
      <c r="F231" s="111"/>
    </row>
    <row r="232" spans="1:6" s="37" customFormat="1" ht="30" hidden="1" x14ac:dyDescent="0.25">
      <c r="A232" s="17" t="s">
        <v>252</v>
      </c>
      <c r="B232" s="102"/>
      <c r="C232" s="133"/>
      <c r="D232" s="111"/>
      <c r="E232" s="111"/>
      <c r="F232" s="111"/>
    </row>
    <row r="233" spans="1:6" s="37" customFormat="1" hidden="1" x14ac:dyDescent="0.25">
      <c r="A233" s="220" t="s">
        <v>251</v>
      </c>
      <c r="B233" s="102"/>
      <c r="C233" s="133"/>
      <c r="D233" s="111"/>
      <c r="E233" s="111"/>
      <c r="F233" s="111"/>
    </row>
    <row r="234" spans="1:6" s="37" customFormat="1" ht="30" hidden="1" x14ac:dyDescent="0.25">
      <c r="A234" s="17" t="s">
        <v>219</v>
      </c>
      <c r="B234" s="102"/>
      <c r="C234" s="133">
        <f>C235+C236+C238+C240</f>
        <v>8000</v>
      </c>
      <c r="D234" s="111"/>
      <c r="E234" s="111"/>
      <c r="F234" s="111"/>
    </row>
    <row r="235" spans="1:6" s="37" customFormat="1" ht="30" hidden="1" x14ac:dyDescent="0.25">
      <c r="A235" s="17" t="s">
        <v>220</v>
      </c>
      <c r="B235" s="102"/>
      <c r="C235" s="133">
        <v>8000</v>
      </c>
      <c r="D235" s="111"/>
      <c r="E235" s="111"/>
      <c r="F235" s="111"/>
    </row>
    <row r="236" spans="1:6" s="37" customFormat="1" ht="45" hidden="1" x14ac:dyDescent="0.25">
      <c r="A236" s="17" t="s">
        <v>253</v>
      </c>
      <c r="B236" s="102"/>
      <c r="C236" s="133"/>
      <c r="D236" s="111"/>
      <c r="E236" s="111"/>
      <c r="F236" s="111"/>
    </row>
    <row r="237" spans="1:6" s="37" customFormat="1" hidden="1" x14ac:dyDescent="0.25">
      <c r="A237" s="220" t="s">
        <v>251</v>
      </c>
      <c r="B237" s="102"/>
      <c r="C237" s="133"/>
      <c r="D237" s="111"/>
      <c r="E237" s="111"/>
      <c r="F237" s="111"/>
    </row>
    <row r="238" spans="1:6" s="37" customFormat="1" ht="45" hidden="1" x14ac:dyDescent="0.25">
      <c r="A238" s="17" t="s">
        <v>254</v>
      </c>
      <c r="B238" s="102"/>
      <c r="C238" s="133"/>
      <c r="D238" s="111"/>
      <c r="E238" s="111"/>
      <c r="F238" s="111"/>
    </row>
    <row r="239" spans="1:6" s="37" customFormat="1" hidden="1" x14ac:dyDescent="0.25">
      <c r="A239" s="220" t="s">
        <v>251</v>
      </c>
      <c r="B239" s="102"/>
      <c r="C239" s="133"/>
      <c r="D239" s="111"/>
      <c r="E239" s="111"/>
      <c r="F239" s="111"/>
    </row>
    <row r="240" spans="1:6" s="37" customFormat="1" ht="30" hidden="1" x14ac:dyDescent="0.25">
      <c r="A240" s="17" t="s">
        <v>221</v>
      </c>
      <c r="B240" s="102"/>
      <c r="C240" s="133"/>
      <c r="D240" s="111"/>
      <c r="E240" s="111"/>
      <c r="F240" s="111"/>
    </row>
    <row r="241" spans="1:6" s="37" customFormat="1" hidden="1" x14ac:dyDescent="0.25">
      <c r="A241" s="220" t="s">
        <v>251</v>
      </c>
      <c r="B241" s="102"/>
      <c r="C241" s="133"/>
      <c r="D241" s="111"/>
      <c r="E241" s="111"/>
      <c r="F241" s="111"/>
    </row>
    <row r="242" spans="1:6" s="37" customFormat="1" ht="30" hidden="1" x14ac:dyDescent="0.25">
      <c r="A242" s="17" t="s">
        <v>222</v>
      </c>
      <c r="B242" s="102"/>
      <c r="C242" s="133">
        <v>500</v>
      </c>
      <c r="D242" s="111"/>
      <c r="E242" s="111"/>
      <c r="F242" s="111"/>
    </row>
    <row r="243" spans="1:6" s="37" customFormat="1" ht="30" hidden="1" x14ac:dyDescent="0.25">
      <c r="A243" s="17" t="s">
        <v>223</v>
      </c>
      <c r="B243" s="102"/>
      <c r="C243" s="133"/>
      <c r="D243" s="111"/>
      <c r="E243" s="111"/>
      <c r="F243" s="111"/>
    </row>
    <row r="244" spans="1:6" s="37" customFormat="1" ht="30" hidden="1" x14ac:dyDescent="0.25">
      <c r="A244" s="17" t="s">
        <v>224</v>
      </c>
      <c r="B244" s="102"/>
      <c r="C244" s="133"/>
      <c r="D244" s="111"/>
      <c r="E244" s="111"/>
      <c r="F244" s="111"/>
    </row>
    <row r="245" spans="1:6" s="37" customFormat="1" hidden="1" x14ac:dyDescent="0.25">
      <c r="A245" s="17" t="s">
        <v>225</v>
      </c>
      <c r="B245" s="102"/>
      <c r="C245" s="111"/>
      <c r="D245" s="111"/>
      <c r="E245" s="111"/>
      <c r="F245" s="111"/>
    </row>
    <row r="246" spans="1:6" s="37" customFormat="1" hidden="1" x14ac:dyDescent="0.25">
      <c r="A246" s="17" t="s">
        <v>259</v>
      </c>
      <c r="B246" s="102"/>
      <c r="C246" s="111"/>
      <c r="D246" s="111"/>
      <c r="E246" s="111"/>
      <c r="F246" s="111"/>
    </row>
    <row r="247" spans="1:6" s="37" customFormat="1" hidden="1" x14ac:dyDescent="0.25">
      <c r="A247" s="191" t="s">
        <v>270</v>
      </c>
      <c r="B247" s="102"/>
      <c r="C247" s="111"/>
      <c r="D247" s="111"/>
      <c r="E247" s="111"/>
      <c r="F247" s="111"/>
    </row>
    <row r="248" spans="1:6" s="37" customFormat="1" hidden="1" x14ac:dyDescent="0.25">
      <c r="A248" s="25" t="s">
        <v>139</v>
      </c>
      <c r="B248" s="102"/>
      <c r="C248" s="111"/>
      <c r="D248" s="111"/>
      <c r="E248" s="111"/>
      <c r="F248" s="111"/>
    </row>
    <row r="249" spans="1:6" s="37" customFormat="1" hidden="1" x14ac:dyDescent="0.25">
      <c r="A249" s="191" t="s">
        <v>179</v>
      </c>
      <c r="B249" s="102"/>
      <c r="C249" s="111"/>
      <c r="D249" s="111"/>
      <c r="E249" s="111"/>
      <c r="F249" s="111"/>
    </row>
    <row r="250" spans="1:6" s="37" customFormat="1" ht="30" hidden="1" x14ac:dyDescent="0.25">
      <c r="A250" s="25" t="s">
        <v>140</v>
      </c>
      <c r="B250" s="102"/>
      <c r="C250" s="111">
        <v>31700</v>
      </c>
      <c r="D250" s="111"/>
      <c r="E250" s="111"/>
      <c r="F250" s="111"/>
    </row>
    <row r="251" spans="1:6" s="37" customFormat="1" hidden="1" x14ac:dyDescent="0.25">
      <c r="A251" s="192" t="s">
        <v>197</v>
      </c>
      <c r="B251" s="102"/>
      <c r="C251" s="111">
        <v>15000</v>
      </c>
      <c r="D251" s="111"/>
      <c r="E251" s="111"/>
      <c r="F251" s="111"/>
    </row>
    <row r="252" spans="1:6" s="37" customFormat="1" hidden="1" x14ac:dyDescent="0.25">
      <c r="A252" s="232" t="s">
        <v>256</v>
      </c>
      <c r="B252" s="102"/>
      <c r="C252" s="111">
        <v>7800</v>
      </c>
      <c r="D252" s="111"/>
      <c r="E252" s="111"/>
      <c r="F252" s="111"/>
    </row>
    <row r="253" spans="1:6" s="37" customFormat="1" hidden="1" x14ac:dyDescent="0.25">
      <c r="A253" s="18" t="s">
        <v>185</v>
      </c>
      <c r="B253" s="102"/>
      <c r="C253" s="103">
        <f>C225+ROUND(C248*3.2,0)+C250</f>
        <v>60275</v>
      </c>
      <c r="D253" s="111"/>
      <c r="E253" s="111"/>
      <c r="F253" s="111"/>
    </row>
    <row r="254" spans="1:6" s="37" customFormat="1" hidden="1" x14ac:dyDescent="0.25">
      <c r="A254" s="193" t="s">
        <v>184</v>
      </c>
      <c r="B254" s="102"/>
      <c r="C254" s="103">
        <f>C223+C253</f>
        <v>426975</v>
      </c>
      <c r="D254" s="111"/>
      <c r="E254" s="111"/>
      <c r="F254" s="111"/>
    </row>
    <row r="255" spans="1:6" s="37" customFormat="1" ht="18.75" hidden="1" customHeight="1" x14ac:dyDescent="0.25">
      <c r="A255" s="173" t="s">
        <v>142</v>
      </c>
      <c r="B255" s="111"/>
      <c r="C255" s="103"/>
      <c r="D255" s="111"/>
      <c r="E255" s="111"/>
      <c r="F255" s="111"/>
    </row>
    <row r="256" spans="1:6" s="37" customFormat="1" ht="17.25" hidden="1" customHeight="1" x14ac:dyDescent="0.25">
      <c r="A256" s="36" t="s">
        <v>38</v>
      </c>
      <c r="B256" s="111"/>
      <c r="C256" s="111">
        <v>2000</v>
      </c>
      <c r="D256" s="111"/>
      <c r="E256" s="111"/>
      <c r="F256" s="111"/>
    </row>
    <row r="257" spans="1:89" s="37" customFormat="1" ht="18" hidden="1" customHeight="1" x14ac:dyDescent="0.25">
      <c r="A257" s="36" t="s">
        <v>144</v>
      </c>
      <c r="B257" s="111"/>
      <c r="C257" s="111">
        <v>400</v>
      </c>
      <c r="D257" s="111"/>
      <c r="E257" s="111"/>
      <c r="F257" s="111"/>
    </row>
    <row r="258" spans="1:89" s="37" customFormat="1" ht="18" hidden="1" customHeight="1" x14ac:dyDescent="0.25">
      <c r="A258" s="205" t="s">
        <v>21</v>
      </c>
      <c r="B258" s="111"/>
      <c r="C258" s="111">
        <v>1000</v>
      </c>
      <c r="D258" s="111"/>
      <c r="E258" s="111"/>
      <c r="F258" s="111"/>
    </row>
    <row r="259" spans="1:89" s="37" customFormat="1" ht="18" hidden="1" customHeight="1" x14ac:dyDescent="0.25">
      <c r="A259" s="205" t="s">
        <v>202</v>
      </c>
      <c r="B259" s="111"/>
      <c r="C259" s="111">
        <v>200</v>
      </c>
      <c r="D259" s="111"/>
      <c r="E259" s="111"/>
      <c r="F259" s="111"/>
    </row>
    <row r="260" spans="1:89" s="37" customFormat="1" ht="15.75" hidden="1" x14ac:dyDescent="0.25">
      <c r="A260" s="153" t="s">
        <v>8</v>
      </c>
      <c r="B260" s="59"/>
      <c r="C260" s="111"/>
      <c r="D260" s="111"/>
      <c r="E260" s="111"/>
      <c r="F260" s="111"/>
    </row>
    <row r="261" spans="1:89" s="37" customFormat="1" hidden="1" x14ac:dyDescent="0.25">
      <c r="A261" s="21" t="s">
        <v>164</v>
      </c>
      <c r="B261" s="59"/>
      <c r="C261" s="111"/>
      <c r="D261" s="111"/>
      <c r="E261" s="111"/>
      <c r="F261" s="111"/>
    </row>
    <row r="262" spans="1:89" s="37" customFormat="1" hidden="1" x14ac:dyDescent="0.25">
      <c r="A262" s="67" t="s">
        <v>122</v>
      </c>
      <c r="B262" s="70">
        <v>300</v>
      </c>
      <c r="C262" s="111">
        <v>150</v>
      </c>
      <c r="D262" s="184">
        <v>7</v>
      </c>
      <c r="E262" s="111">
        <f>ROUND(F262/B262,0)</f>
        <v>4</v>
      </c>
      <c r="F262" s="111">
        <f>ROUND(C262*D262,0)</f>
        <v>1050</v>
      </c>
    </row>
    <row r="263" spans="1:89" s="37" customFormat="1" hidden="1" x14ac:dyDescent="0.25">
      <c r="A263" s="67" t="s">
        <v>13</v>
      </c>
      <c r="B263" s="70">
        <v>300</v>
      </c>
      <c r="C263" s="111">
        <v>80</v>
      </c>
      <c r="D263" s="185">
        <v>8.9</v>
      </c>
      <c r="E263" s="111">
        <f>ROUND(F263/B263,0)</f>
        <v>2</v>
      </c>
      <c r="F263" s="111">
        <f>ROUND(C263*D263,0)</f>
        <v>712</v>
      </c>
    </row>
    <row r="264" spans="1:89" s="37" customFormat="1" hidden="1" x14ac:dyDescent="0.25">
      <c r="A264" s="67" t="s">
        <v>24</v>
      </c>
      <c r="B264" s="70">
        <v>300</v>
      </c>
      <c r="C264" s="111">
        <v>70</v>
      </c>
      <c r="D264" s="185">
        <v>11</v>
      </c>
      <c r="E264" s="111">
        <f>ROUND(F264/B264,0)</f>
        <v>3</v>
      </c>
      <c r="F264" s="111">
        <f>ROUND(C264*D264,0)</f>
        <v>770</v>
      </c>
    </row>
    <row r="265" spans="1:89" s="37" customFormat="1" hidden="1" x14ac:dyDescent="0.25">
      <c r="A265" s="67" t="s">
        <v>75</v>
      </c>
      <c r="B265" s="70">
        <v>300</v>
      </c>
      <c r="C265" s="111">
        <v>90</v>
      </c>
      <c r="D265" s="185">
        <v>11</v>
      </c>
      <c r="E265" s="111">
        <f>ROUND(F265/B265,0)</f>
        <v>3</v>
      </c>
      <c r="F265" s="111">
        <f>ROUND(C265*D265,0)</f>
        <v>990</v>
      </c>
    </row>
    <row r="266" spans="1:89" s="37" customFormat="1" ht="16.5" hidden="1" customHeight="1" x14ac:dyDescent="0.25">
      <c r="A266" s="91" t="s">
        <v>10</v>
      </c>
      <c r="B266" s="142"/>
      <c r="C266" s="121">
        <f>SUM(C262:C265)</f>
        <v>390</v>
      </c>
      <c r="D266" s="125">
        <f>F266/C266</f>
        <v>9.0307692307692307</v>
      </c>
      <c r="E266" s="121">
        <f>SUM(E262:E265)</f>
        <v>12</v>
      </c>
      <c r="F266" s="121">
        <f>SUM(F262:F265)</f>
        <v>3522</v>
      </c>
    </row>
    <row r="267" spans="1:89" s="37" customFormat="1" hidden="1" x14ac:dyDescent="0.25">
      <c r="A267" s="21" t="s">
        <v>97</v>
      </c>
      <c r="B267" s="142"/>
      <c r="C267" s="121"/>
      <c r="D267" s="125"/>
      <c r="E267" s="121"/>
      <c r="F267" s="121"/>
    </row>
    <row r="268" spans="1:89" s="37" customFormat="1" hidden="1" x14ac:dyDescent="0.25">
      <c r="A268" s="155" t="s">
        <v>165</v>
      </c>
      <c r="B268" s="56">
        <v>240</v>
      </c>
      <c r="C268" s="111">
        <v>1780</v>
      </c>
      <c r="D268" s="57">
        <v>8</v>
      </c>
      <c r="E268" s="111">
        <f>ROUND(F268/B268,0)</f>
        <v>59</v>
      </c>
      <c r="F268" s="111">
        <f>ROUND(C268*D268,0)</f>
        <v>14240</v>
      </c>
    </row>
    <row r="269" spans="1:89" s="37" customFormat="1" ht="15.75" hidden="1" customHeight="1" x14ac:dyDescent="0.25">
      <c r="A269" s="91" t="s">
        <v>166</v>
      </c>
      <c r="B269" s="56"/>
      <c r="C269" s="121">
        <f>C268</f>
        <v>1780</v>
      </c>
      <c r="D269" s="163">
        <f>D268</f>
        <v>8</v>
      </c>
      <c r="E269" s="121">
        <f>E268</f>
        <v>59</v>
      </c>
      <c r="F269" s="121">
        <f>F268</f>
        <v>14240</v>
      </c>
    </row>
    <row r="270" spans="1:89" s="37" customFormat="1" ht="17.25" hidden="1" customHeight="1" x14ac:dyDescent="0.2">
      <c r="A270" s="23" t="s">
        <v>136</v>
      </c>
      <c r="B270" s="59"/>
      <c r="C270" s="103">
        <f>C266+C269</f>
        <v>2170</v>
      </c>
      <c r="D270" s="123">
        <f>F270/C270</f>
        <v>8.1852534562211989</v>
      </c>
      <c r="E270" s="103">
        <f>E266+E269</f>
        <v>71</v>
      </c>
      <c r="F270" s="103">
        <f>F266+F269</f>
        <v>17762</v>
      </c>
    </row>
    <row r="271" spans="1:89" s="72" customFormat="1" ht="14.25" hidden="1" x14ac:dyDescent="0.2">
      <c r="A271" s="44" t="s">
        <v>11</v>
      </c>
      <c r="B271" s="61"/>
      <c r="C271" s="61"/>
      <c r="D271" s="61"/>
      <c r="E271" s="61"/>
      <c r="F271" s="61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37"/>
      <c r="BB271" s="37"/>
      <c r="BC271" s="37"/>
      <c r="BD271" s="37"/>
      <c r="BE271" s="37"/>
      <c r="BF271" s="37"/>
      <c r="BG271" s="37"/>
      <c r="BH271" s="37"/>
      <c r="BI271" s="37"/>
      <c r="BJ271" s="37"/>
      <c r="BK271" s="37"/>
      <c r="BL271" s="37"/>
      <c r="BM271" s="37"/>
      <c r="BN271" s="37"/>
      <c r="BO271" s="37"/>
      <c r="BP271" s="37"/>
      <c r="BQ271" s="37"/>
      <c r="BR271" s="37"/>
      <c r="BS271" s="37"/>
      <c r="BT271" s="37"/>
      <c r="BU271" s="37"/>
      <c r="BV271" s="37"/>
      <c r="BW271" s="37"/>
      <c r="BX271" s="37"/>
      <c r="BY271" s="37"/>
      <c r="BZ271" s="37"/>
      <c r="CA271" s="37"/>
      <c r="CB271" s="37"/>
      <c r="CC271" s="37"/>
      <c r="CD271" s="37"/>
      <c r="CE271" s="37"/>
      <c r="CF271" s="37"/>
      <c r="CG271" s="37"/>
      <c r="CH271" s="37"/>
      <c r="CI271" s="37"/>
      <c r="CJ271" s="37"/>
      <c r="CK271" s="37"/>
    </row>
    <row r="272" spans="1:89" hidden="1" x14ac:dyDescent="0.25">
      <c r="A272" s="186"/>
      <c r="B272" s="65"/>
      <c r="C272" s="111"/>
      <c r="D272" s="111"/>
      <c r="E272" s="111"/>
      <c r="F272" s="111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37"/>
      <c r="BH272" s="37"/>
      <c r="BI272" s="37"/>
      <c r="BJ272" s="37"/>
      <c r="BK272" s="37"/>
      <c r="BL272" s="37"/>
      <c r="BM272" s="37"/>
      <c r="BN272" s="37"/>
      <c r="BO272" s="37"/>
      <c r="BP272" s="37"/>
      <c r="BQ272" s="37"/>
      <c r="BR272" s="37"/>
      <c r="BS272" s="37"/>
      <c r="BT272" s="37"/>
      <c r="BU272" s="37"/>
      <c r="BV272" s="37"/>
      <c r="BW272" s="37"/>
      <c r="BX272" s="37"/>
      <c r="BY272" s="37"/>
      <c r="BZ272" s="37"/>
      <c r="CA272" s="37"/>
      <c r="CB272" s="37"/>
      <c r="CC272" s="37"/>
      <c r="CD272" s="37"/>
      <c r="CE272" s="37"/>
      <c r="CF272" s="37"/>
      <c r="CG272" s="37"/>
      <c r="CH272" s="37"/>
      <c r="CI272" s="37"/>
      <c r="CJ272" s="37"/>
      <c r="CK272" s="37"/>
    </row>
    <row r="273" spans="1:89" ht="15.75" x14ac:dyDescent="0.25">
      <c r="A273" s="96" t="s">
        <v>117</v>
      </c>
      <c r="B273" s="55"/>
      <c r="C273" s="111"/>
      <c r="D273" s="111"/>
      <c r="E273" s="111"/>
      <c r="F273" s="111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  <c r="BA273" s="37"/>
      <c r="BB273" s="37"/>
      <c r="BC273" s="37"/>
      <c r="BD273" s="37"/>
      <c r="BE273" s="37"/>
      <c r="BF273" s="37"/>
      <c r="BG273" s="37"/>
      <c r="BH273" s="37"/>
      <c r="BI273" s="37"/>
      <c r="BJ273" s="37"/>
      <c r="BK273" s="37"/>
      <c r="BL273" s="37"/>
      <c r="BM273" s="37"/>
      <c r="BN273" s="37"/>
      <c r="BO273" s="37"/>
      <c r="BP273" s="37"/>
      <c r="BQ273" s="37"/>
      <c r="BR273" s="37"/>
      <c r="BS273" s="37"/>
      <c r="BT273" s="37"/>
      <c r="BU273" s="37"/>
      <c r="BV273" s="37"/>
      <c r="BW273" s="37"/>
      <c r="BX273" s="37"/>
      <c r="BY273" s="37"/>
      <c r="BZ273" s="37"/>
      <c r="CA273" s="37"/>
      <c r="CB273" s="37"/>
      <c r="CC273" s="37"/>
      <c r="CD273" s="37"/>
      <c r="CE273" s="37"/>
      <c r="CF273" s="37"/>
      <c r="CG273" s="37"/>
      <c r="CH273" s="37"/>
      <c r="CI273" s="37"/>
      <c r="CJ273" s="37"/>
      <c r="CK273" s="37"/>
    </row>
    <row r="274" spans="1:89" x14ac:dyDescent="0.25">
      <c r="A274" s="52" t="s">
        <v>5</v>
      </c>
      <c r="B274" s="55"/>
      <c r="C274" s="111"/>
      <c r="D274" s="111"/>
      <c r="E274" s="111"/>
      <c r="F274" s="111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  <c r="BA274" s="37"/>
      <c r="BB274" s="37"/>
      <c r="BC274" s="37"/>
      <c r="BD274" s="37"/>
      <c r="BE274" s="37"/>
      <c r="BF274" s="37"/>
      <c r="BG274" s="37"/>
      <c r="BH274" s="37"/>
      <c r="BI274" s="37"/>
      <c r="BJ274" s="37"/>
      <c r="BK274" s="37"/>
      <c r="BL274" s="37"/>
      <c r="BM274" s="37"/>
      <c r="BN274" s="37"/>
      <c r="BO274" s="37"/>
      <c r="BP274" s="37"/>
      <c r="BQ274" s="37"/>
      <c r="BR274" s="37"/>
      <c r="BS274" s="37"/>
      <c r="BT274" s="37"/>
      <c r="BU274" s="37"/>
      <c r="BV274" s="37"/>
      <c r="BW274" s="37"/>
      <c r="BX274" s="37"/>
      <c r="BY274" s="37"/>
      <c r="BZ274" s="37"/>
      <c r="CA274" s="37"/>
      <c r="CB274" s="37"/>
      <c r="CC274" s="37"/>
      <c r="CD274" s="37"/>
      <c r="CE274" s="37"/>
      <c r="CF274" s="37"/>
      <c r="CG274" s="37"/>
      <c r="CH274" s="37"/>
      <c r="CI274" s="37"/>
      <c r="CJ274" s="37"/>
      <c r="CK274" s="37"/>
    </row>
    <row r="275" spans="1:89" x14ac:dyDescent="0.25">
      <c r="A275" s="36" t="s">
        <v>58</v>
      </c>
      <c r="B275" s="56">
        <v>300</v>
      </c>
      <c r="C275" s="111">
        <v>1600</v>
      </c>
      <c r="D275" s="57">
        <v>5.7</v>
      </c>
      <c r="E275" s="111">
        <f>ROUND(F275/B275,0)</f>
        <v>30</v>
      </c>
      <c r="F275" s="111">
        <f>ROUND(C275*D275,0)</f>
        <v>9120</v>
      </c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37"/>
      <c r="BB275" s="37"/>
      <c r="BC275" s="37"/>
      <c r="BD275" s="37"/>
      <c r="BE275" s="37"/>
      <c r="BF275" s="37"/>
      <c r="BG275" s="37"/>
      <c r="BH275" s="37"/>
      <c r="BI275" s="37"/>
      <c r="BJ275" s="37"/>
      <c r="BK275" s="37"/>
      <c r="BL275" s="37"/>
      <c r="BM275" s="37"/>
      <c r="BN275" s="37"/>
      <c r="BO275" s="37"/>
      <c r="BP275" s="37"/>
      <c r="BQ275" s="37"/>
      <c r="BR275" s="37"/>
      <c r="BS275" s="37"/>
      <c r="BT275" s="37"/>
      <c r="BU275" s="37"/>
      <c r="BV275" s="37"/>
      <c r="BW275" s="37"/>
      <c r="BX275" s="37"/>
      <c r="BY275" s="37"/>
      <c r="BZ275" s="37"/>
      <c r="CA275" s="37"/>
      <c r="CB275" s="37"/>
      <c r="CC275" s="37"/>
      <c r="CD275" s="37"/>
      <c r="CE275" s="37"/>
      <c r="CF275" s="37"/>
      <c r="CG275" s="37"/>
      <c r="CH275" s="37"/>
      <c r="CI275" s="37"/>
      <c r="CJ275" s="37"/>
      <c r="CK275" s="37"/>
    </row>
    <row r="276" spans="1:89" x14ac:dyDescent="0.25">
      <c r="A276" s="36" t="s">
        <v>59</v>
      </c>
      <c r="B276" s="56">
        <v>340</v>
      </c>
      <c r="C276" s="111">
        <v>1210</v>
      </c>
      <c r="D276" s="57">
        <v>8</v>
      </c>
      <c r="E276" s="111">
        <f>ROUND(F276/B276,0)</f>
        <v>28</v>
      </c>
      <c r="F276" s="111">
        <f>ROUND(C276*D276,0)</f>
        <v>9680</v>
      </c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/>
      <c r="BD276" s="37"/>
      <c r="BE276" s="37"/>
      <c r="BF276" s="37"/>
      <c r="BG276" s="37"/>
      <c r="BH276" s="37"/>
      <c r="BI276" s="37"/>
      <c r="BJ276" s="37"/>
      <c r="BK276" s="37"/>
      <c r="BL276" s="37"/>
      <c r="BM276" s="37"/>
      <c r="BN276" s="37"/>
      <c r="BO276" s="37"/>
      <c r="BP276" s="37"/>
      <c r="BQ276" s="37"/>
      <c r="BR276" s="37"/>
      <c r="BS276" s="37"/>
      <c r="BT276" s="37"/>
      <c r="BU276" s="37"/>
      <c r="BV276" s="37"/>
      <c r="BW276" s="37"/>
      <c r="BX276" s="37"/>
      <c r="BY276" s="37"/>
      <c r="BZ276" s="37"/>
      <c r="CA276" s="37"/>
      <c r="CB276" s="37"/>
      <c r="CC276" s="37"/>
      <c r="CD276" s="37"/>
      <c r="CE276" s="37"/>
      <c r="CF276" s="37"/>
      <c r="CG276" s="37"/>
      <c r="CH276" s="37"/>
      <c r="CI276" s="37"/>
      <c r="CJ276" s="37"/>
      <c r="CK276" s="37"/>
    </row>
    <row r="277" spans="1:89" x14ac:dyDescent="0.25">
      <c r="A277" s="36" t="s">
        <v>60</v>
      </c>
      <c r="B277" s="56">
        <v>340</v>
      </c>
      <c r="C277" s="111">
        <v>5850</v>
      </c>
      <c r="D277" s="57">
        <v>6.1</v>
      </c>
      <c r="E277" s="111">
        <f>ROUND(F277/B277,0)</f>
        <v>105</v>
      </c>
      <c r="F277" s="111">
        <f>ROUND(C277*D277,0)</f>
        <v>35685</v>
      </c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/>
      <c r="BD277" s="37"/>
      <c r="BE277" s="37"/>
      <c r="BF277" s="37"/>
      <c r="BG277" s="37"/>
      <c r="BH277" s="37"/>
      <c r="BI277" s="37"/>
      <c r="BJ277" s="37"/>
      <c r="BK277" s="37"/>
      <c r="BL277" s="37"/>
      <c r="BM277" s="37"/>
      <c r="BN277" s="37"/>
      <c r="BO277" s="37"/>
      <c r="BP277" s="37"/>
      <c r="BQ277" s="37"/>
      <c r="BR277" s="37"/>
      <c r="BS277" s="37"/>
      <c r="BT277" s="37"/>
      <c r="BU277" s="37"/>
      <c r="BV277" s="37"/>
      <c r="BW277" s="37"/>
      <c r="BX277" s="37"/>
      <c r="BY277" s="37"/>
      <c r="BZ277" s="37"/>
      <c r="CA277" s="37"/>
      <c r="CB277" s="37"/>
      <c r="CC277" s="37"/>
      <c r="CD277" s="37"/>
      <c r="CE277" s="37"/>
      <c r="CF277" s="37"/>
      <c r="CG277" s="37"/>
      <c r="CH277" s="37"/>
      <c r="CI277" s="37"/>
      <c r="CJ277" s="37"/>
      <c r="CK277" s="37"/>
    </row>
    <row r="278" spans="1:89" s="37" customFormat="1" ht="14.25" x14ac:dyDescent="0.2">
      <c r="A278" s="41" t="s">
        <v>6</v>
      </c>
      <c r="B278" s="59"/>
      <c r="C278" s="103">
        <f>C275+C276+C277</f>
        <v>8660</v>
      </c>
      <c r="D278" s="123">
        <f>F278/C278</f>
        <v>6.2915704387990763</v>
      </c>
      <c r="E278" s="103">
        <f>E275+E276+E277</f>
        <v>163</v>
      </c>
      <c r="F278" s="103">
        <f>F275+F276+F277</f>
        <v>54485</v>
      </c>
    </row>
    <row r="279" spans="1:89" s="37" customFormat="1" x14ac:dyDescent="0.25">
      <c r="A279" s="16" t="s">
        <v>186</v>
      </c>
      <c r="B279" s="102"/>
      <c r="C279" s="103"/>
      <c r="D279" s="111"/>
      <c r="E279" s="111"/>
      <c r="F279" s="111"/>
    </row>
    <row r="280" spans="1:89" s="37" customFormat="1" x14ac:dyDescent="0.25">
      <c r="A280" s="17" t="s">
        <v>141</v>
      </c>
      <c r="B280" s="102"/>
      <c r="C280" s="111">
        <f>C281+C282+C289+C297+C298+C299+C300+C301</f>
        <v>71200</v>
      </c>
      <c r="D280" s="111"/>
      <c r="E280" s="111"/>
      <c r="F280" s="111"/>
    </row>
    <row r="281" spans="1:89" s="37" customFormat="1" x14ac:dyDescent="0.25">
      <c r="A281" s="17" t="s">
        <v>180</v>
      </c>
      <c r="B281" s="102"/>
      <c r="C281" s="111"/>
      <c r="D281" s="111"/>
      <c r="E281" s="111"/>
      <c r="F281" s="111"/>
    </row>
    <row r="282" spans="1:89" s="37" customFormat="1" ht="30" x14ac:dyDescent="0.25">
      <c r="A282" s="17" t="s">
        <v>181</v>
      </c>
      <c r="B282" s="102"/>
      <c r="C282" s="133">
        <f>C283+C284+C285+C287</f>
        <v>0</v>
      </c>
      <c r="D282" s="111"/>
      <c r="E282" s="111"/>
      <c r="F282" s="111"/>
    </row>
    <row r="283" spans="1:89" s="37" customFormat="1" ht="30" x14ac:dyDescent="0.25">
      <c r="A283" s="17" t="s">
        <v>182</v>
      </c>
      <c r="B283" s="102"/>
      <c r="C283" s="133"/>
      <c r="D283" s="111"/>
      <c r="E283" s="111"/>
      <c r="F283" s="111"/>
    </row>
    <row r="284" spans="1:89" s="37" customFormat="1" ht="30" x14ac:dyDescent="0.25">
      <c r="A284" s="17" t="s">
        <v>183</v>
      </c>
      <c r="B284" s="102"/>
      <c r="C284" s="133"/>
      <c r="D284" s="111"/>
      <c r="E284" s="111"/>
      <c r="F284" s="111"/>
    </row>
    <row r="285" spans="1:89" s="37" customFormat="1" ht="45" x14ac:dyDescent="0.25">
      <c r="A285" s="17" t="s">
        <v>250</v>
      </c>
      <c r="B285" s="102"/>
      <c r="C285" s="133"/>
      <c r="D285" s="111"/>
      <c r="E285" s="111"/>
      <c r="F285" s="111"/>
    </row>
    <row r="286" spans="1:89" s="37" customFormat="1" x14ac:dyDescent="0.25">
      <c r="A286" s="220" t="s">
        <v>251</v>
      </c>
      <c r="B286" s="102"/>
      <c r="C286" s="133"/>
      <c r="D286" s="111"/>
      <c r="E286" s="111"/>
      <c r="F286" s="111"/>
    </row>
    <row r="287" spans="1:89" s="37" customFormat="1" ht="30" x14ac:dyDescent="0.25">
      <c r="A287" s="17" t="s">
        <v>252</v>
      </c>
      <c r="B287" s="102"/>
      <c r="C287" s="133"/>
      <c r="D287" s="111"/>
      <c r="E287" s="111"/>
      <c r="F287" s="111"/>
    </row>
    <row r="288" spans="1:89" s="37" customFormat="1" x14ac:dyDescent="0.25">
      <c r="A288" s="220" t="s">
        <v>251</v>
      </c>
      <c r="B288" s="102"/>
      <c r="C288" s="133"/>
      <c r="D288" s="111"/>
      <c r="E288" s="111"/>
      <c r="F288" s="111"/>
    </row>
    <row r="289" spans="1:6" s="37" customFormat="1" ht="30" x14ac:dyDescent="0.25">
      <c r="A289" s="17" t="s">
        <v>219</v>
      </c>
      <c r="B289" s="102"/>
      <c r="C289" s="133">
        <f>C290+C291+C293+C295</f>
        <v>0</v>
      </c>
      <c r="D289" s="111"/>
      <c r="E289" s="111"/>
      <c r="F289" s="111"/>
    </row>
    <row r="290" spans="1:6" s="37" customFormat="1" ht="30" x14ac:dyDescent="0.25">
      <c r="A290" s="17" t="s">
        <v>220</v>
      </c>
      <c r="B290" s="102"/>
      <c r="C290" s="133"/>
      <c r="D290" s="111"/>
      <c r="E290" s="111"/>
      <c r="F290" s="111"/>
    </row>
    <row r="291" spans="1:6" s="37" customFormat="1" ht="45" x14ac:dyDescent="0.25">
      <c r="A291" s="17" t="s">
        <v>253</v>
      </c>
      <c r="B291" s="102"/>
      <c r="C291" s="133"/>
      <c r="D291" s="111"/>
      <c r="E291" s="111"/>
      <c r="F291" s="111"/>
    </row>
    <row r="292" spans="1:6" s="37" customFormat="1" x14ac:dyDescent="0.25">
      <c r="A292" s="220" t="s">
        <v>251</v>
      </c>
      <c r="B292" s="102"/>
      <c r="C292" s="133"/>
      <c r="D292" s="111"/>
      <c r="E292" s="111"/>
      <c r="F292" s="111"/>
    </row>
    <row r="293" spans="1:6" s="37" customFormat="1" ht="45" x14ac:dyDescent="0.25">
      <c r="A293" s="17" t="s">
        <v>254</v>
      </c>
      <c r="B293" s="102"/>
      <c r="C293" s="133"/>
      <c r="D293" s="111"/>
      <c r="E293" s="111"/>
      <c r="F293" s="111"/>
    </row>
    <row r="294" spans="1:6" s="37" customFormat="1" x14ac:dyDescent="0.25">
      <c r="A294" s="220" t="s">
        <v>251</v>
      </c>
      <c r="B294" s="102"/>
      <c r="C294" s="133"/>
      <c r="D294" s="111"/>
      <c r="E294" s="111"/>
      <c r="F294" s="111"/>
    </row>
    <row r="295" spans="1:6" s="37" customFormat="1" ht="30" x14ac:dyDescent="0.25">
      <c r="A295" s="17" t="s">
        <v>221</v>
      </c>
      <c r="B295" s="102"/>
      <c r="C295" s="133"/>
      <c r="D295" s="111"/>
      <c r="E295" s="111"/>
      <c r="F295" s="111"/>
    </row>
    <row r="296" spans="1:6" s="37" customFormat="1" x14ac:dyDescent="0.25">
      <c r="A296" s="220" t="s">
        <v>251</v>
      </c>
      <c r="B296" s="102"/>
      <c r="C296" s="133"/>
      <c r="D296" s="111"/>
      <c r="E296" s="111"/>
      <c r="F296" s="111"/>
    </row>
    <row r="297" spans="1:6" s="37" customFormat="1" ht="30" x14ac:dyDescent="0.25">
      <c r="A297" s="17" t="s">
        <v>222</v>
      </c>
      <c r="B297" s="102"/>
      <c r="C297" s="133"/>
      <c r="D297" s="111"/>
      <c r="E297" s="111"/>
      <c r="F297" s="111"/>
    </row>
    <row r="298" spans="1:6" s="37" customFormat="1" ht="30" x14ac:dyDescent="0.25">
      <c r="A298" s="17" t="s">
        <v>223</v>
      </c>
      <c r="B298" s="102"/>
      <c r="C298" s="133"/>
      <c r="D298" s="111"/>
      <c r="E298" s="111"/>
      <c r="F298" s="111"/>
    </row>
    <row r="299" spans="1:6" s="37" customFormat="1" ht="30" x14ac:dyDescent="0.25">
      <c r="A299" s="17" t="s">
        <v>224</v>
      </c>
      <c r="B299" s="102"/>
      <c r="C299" s="133"/>
      <c r="D299" s="111"/>
      <c r="E299" s="111"/>
      <c r="F299" s="111"/>
    </row>
    <row r="300" spans="1:6" s="37" customFormat="1" x14ac:dyDescent="0.25">
      <c r="A300" s="17" t="s">
        <v>225</v>
      </c>
      <c r="B300" s="102"/>
      <c r="C300" s="111">
        <v>71200</v>
      </c>
      <c r="D300" s="111"/>
      <c r="E300" s="111"/>
      <c r="F300" s="111"/>
    </row>
    <row r="301" spans="1:6" s="37" customFormat="1" x14ac:dyDescent="0.25">
      <c r="A301" s="17" t="s">
        <v>259</v>
      </c>
      <c r="B301" s="102"/>
      <c r="C301" s="111"/>
      <c r="D301" s="111"/>
      <c r="E301" s="111"/>
      <c r="F301" s="111"/>
    </row>
    <row r="302" spans="1:6" s="37" customFormat="1" x14ac:dyDescent="0.25">
      <c r="A302" s="191" t="s">
        <v>270</v>
      </c>
      <c r="B302" s="102"/>
      <c r="C302" s="111"/>
      <c r="D302" s="111"/>
      <c r="E302" s="111"/>
      <c r="F302" s="111"/>
    </row>
    <row r="303" spans="1:6" s="37" customFormat="1" x14ac:dyDescent="0.25">
      <c r="A303" s="25" t="s">
        <v>139</v>
      </c>
      <c r="B303" s="102"/>
      <c r="C303" s="111">
        <v>29000</v>
      </c>
      <c r="D303" s="111"/>
      <c r="E303" s="111"/>
      <c r="F303" s="111"/>
    </row>
    <row r="304" spans="1:6" s="37" customFormat="1" x14ac:dyDescent="0.25">
      <c r="A304" s="191" t="s">
        <v>179</v>
      </c>
      <c r="B304" s="7"/>
      <c r="C304" s="111"/>
      <c r="D304" s="111"/>
      <c r="E304" s="111"/>
      <c r="F304" s="111"/>
    </row>
    <row r="305" spans="1:89" s="37" customFormat="1" ht="30" x14ac:dyDescent="0.25">
      <c r="A305" s="25" t="s">
        <v>140</v>
      </c>
      <c r="B305" s="7"/>
      <c r="C305" s="111"/>
      <c r="D305" s="111"/>
      <c r="E305" s="111"/>
      <c r="F305" s="111"/>
    </row>
    <row r="306" spans="1:89" s="37" customFormat="1" x14ac:dyDescent="0.25">
      <c r="A306" s="192" t="s">
        <v>197</v>
      </c>
      <c r="B306" s="7"/>
      <c r="C306" s="111"/>
      <c r="D306" s="111"/>
      <c r="E306" s="111"/>
      <c r="F306" s="111"/>
    </row>
    <row r="307" spans="1:89" s="37" customFormat="1" x14ac:dyDescent="0.25">
      <c r="A307" s="232" t="s">
        <v>256</v>
      </c>
      <c r="B307" s="7"/>
      <c r="C307" s="111"/>
      <c r="D307" s="111"/>
      <c r="E307" s="111"/>
      <c r="F307" s="111"/>
    </row>
    <row r="308" spans="1:89" s="37" customFormat="1" x14ac:dyDescent="0.25">
      <c r="A308" s="18" t="s">
        <v>185</v>
      </c>
      <c r="B308" s="7"/>
      <c r="C308" s="103">
        <f>C280+ROUND(C303*3.2,0)+C305</f>
        <v>164000</v>
      </c>
      <c r="D308" s="111"/>
      <c r="E308" s="111"/>
      <c r="F308" s="111"/>
    </row>
    <row r="309" spans="1:89" s="37" customFormat="1" ht="21" customHeight="1" x14ac:dyDescent="0.25">
      <c r="A309" s="173" t="s">
        <v>142</v>
      </c>
      <c r="B309" s="12"/>
      <c r="C309" s="103"/>
      <c r="D309" s="111"/>
      <c r="E309" s="111"/>
      <c r="F309" s="111"/>
    </row>
    <row r="310" spans="1:89" s="37" customFormat="1" ht="15" customHeight="1" x14ac:dyDescent="0.25">
      <c r="A310" s="196" t="s">
        <v>161</v>
      </c>
      <c r="B310" s="42"/>
      <c r="C310" s="138">
        <v>450</v>
      </c>
      <c r="D310" s="111"/>
      <c r="E310" s="111"/>
      <c r="F310" s="111"/>
    </row>
    <row r="311" spans="1:89" s="37" customFormat="1" ht="15.75" customHeight="1" x14ac:dyDescent="0.25">
      <c r="A311" s="97" t="s">
        <v>8</v>
      </c>
      <c r="B311" s="42"/>
      <c r="C311" s="138"/>
      <c r="D311" s="111"/>
      <c r="E311" s="111"/>
      <c r="F311" s="111"/>
    </row>
    <row r="312" spans="1:89" s="37" customFormat="1" x14ac:dyDescent="0.25">
      <c r="A312" s="21" t="s">
        <v>97</v>
      </c>
      <c r="B312" s="59"/>
      <c r="C312" s="111"/>
      <c r="D312" s="111"/>
      <c r="E312" s="111"/>
      <c r="F312" s="111"/>
    </row>
    <row r="313" spans="1:89" s="37" customFormat="1" x14ac:dyDescent="0.25">
      <c r="A313" s="155" t="s">
        <v>165</v>
      </c>
      <c r="B313" s="56">
        <v>240</v>
      </c>
      <c r="C313" s="111">
        <v>360</v>
      </c>
      <c r="D313" s="57">
        <v>8</v>
      </c>
      <c r="E313" s="111">
        <f>ROUND(F313/B313,0)</f>
        <v>12</v>
      </c>
      <c r="F313" s="111">
        <f>ROUND(C313*D313,0)</f>
        <v>2880</v>
      </c>
    </row>
    <row r="314" spans="1:89" s="37" customFormat="1" x14ac:dyDescent="0.25">
      <c r="A314" s="91" t="s">
        <v>166</v>
      </c>
      <c r="B314" s="56"/>
      <c r="C314" s="121">
        <f>C313</f>
        <v>360</v>
      </c>
      <c r="D314" s="163">
        <f t="shared" ref="D314:F315" si="4">D313</f>
        <v>8</v>
      </c>
      <c r="E314" s="121">
        <f t="shared" si="4"/>
        <v>12</v>
      </c>
      <c r="F314" s="121">
        <f t="shared" si="4"/>
        <v>2880</v>
      </c>
    </row>
    <row r="315" spans="1:89" ht="19.5" customHeight="1" x14ac:dyDescent="0.25">
      <c r="A315" s="23" t="s">
        <v>136</v>
      </c>
      <c r="B315" s="59"/>
      <c r="C315" s="103">
        <f>C314</f>
        <v>360</v>
      </c>
      <c r="D315" s="130">
        <f t="shared" si="4"/>
        <v>8</v>
      </c>
      <c r="E315" s="103">
        <f t="shared" si="4"/>
        <v>12</v>
      </c>
      <c r="F315" s="103">
        <f t="shared" si="4"/>
        <v>2880</v>
      </c>
    </row>
    <row r="316" spans="1:89" s="62" customFormat="1" ht="17.25" customHeight="1" x14ac:dyDescent="0.2">
      <c r="A316" s="44" t="s">
        <v>11</v>
      </c>
      <c r="B316" s="187"/>
      <c r="C316" s="187"/>
      <c r="D316" s="187"/>
      <c r="E316" s="187"/>
      <c r="F316" s="18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  <c r="BA316" s="37"/>
      <c r="BB316" s="37"/>
      <c r="BC316" s="37"/>
      <c r="BD316" s="37"/>
      <c r="BE316" s="37"/>
      <c r="BF316" s="37"/>
      <c r="BG316" s="37"/>
      <c r="BH316" s="37"/>
      <c r="BI316" s="37"/>
      <c r="BJ316" s="37"/>
      <c r="BK316" s="37"/>
      <c r="BL316" s="37"/>
      <c r="BM316" s="37"/>
      <c r="BN316" s="37"/>
      <c r="BO316" s="37"/>
      <c r="BP316" s="37"/>
      <c r="BQ316" s="37"/>
      <c r="BR316" s="37"/>
      <c r="BS316" s="37"/>
      <c r="BT316" s="37"/>
      <c r="BU316" s="37"/>
      <c r="BV316" s="37"/>
      <c r="BW316" s="37"/>
      <c r="BX316" s="37"/>
      <c r="BY316" s="37"/>
      <c r="BZ316" s="37"/>
      <c r="CA316" s="37"/>
      <c r="CB316" s="37"/>
      <c r="CC316" s="37"/>
      <c r="CD316" s="37"/>
      <c r="CE316" s="37"/>
      <c r="CF316" s="37"/>
      <c r="CG316" s="37"/>
      <c r="CH316" s="37"/>
      <c r="CI316" s="37"/>
      <c r="CJ316" s="37"/>
      <c r="CK316" s="37"/>
    </row>
    <row r="317" spans="1:89" ht="14.25" hidden="1" customHeight="1" x14ac:dyDescent="0.25">
      <c r="A317" s="68"/>
      <c r="B317" s="65"/>
      <c r="C317" s="111"/>
      <c r="D317" s="111"/>
      <c r="E317" s="111"/>
      <c r="F317" s="111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  <c r="BA317" s="37"/>
      <c r="BB317" s="37"/>
      <c r="BC317" s="37"/>
      <c r="BD317" s="37"/>
      <c r="BE317" s="37"/>
      <c r="BF317" s="37"/>
      <c r="BG317" s="37"/>
      <c r="BH317" s="37"/>
      <c r="BI317" s="37"/>
      <c r="BJ317" s="37"/>
      <c r="BK317" s="37"/>
      <c r="BL317" s="37"/>
      <c r="BM317" s="37"/>
      <c r="BN317" s="37"/>
      <c r="BO317" s="37"/>
      <c r="BP317" s="37"/>
      <c r="BQ317" s="37"/>
      <c r="BR317" s="37"/>
      <c r="BS317" s="37"/>
      <c r="BT317" s="37"/>
      <c r="BU317" s="37"/>
      <c r="BV317" s="37"/>
      <c r="BW317" s="37"/>
      <c r="BX317" s="37"/>
      <c r="BY317" s="37"/>
      <c r="BZ317" s="37"/>
      <c r="CA317" s="37"/>
      <c r="CB317" s="37"/>
      <c r="CC317" s="37"/>
      <c r="CD317" s="37"/>
      <c r="CE317" s="37"/>
      <c r="CF317" s="37"/>
      <c r="CG317" s="37"/>
      <c r="CH317" s="37"/>
      <c r="CI317" s="37"/>
      <c r="CJ317" s="37"/>
      <c r="CK317" s="37"/>
    </row>
    <row r="318" spans="1:89" ht="20.25" hidden="1" customHeight="1" x14ac:dyDescent="0.25">
      <c r="A318" s="96" t="s">
        <v>123</v>
      </c>
      <c r="B318" s="59"/>
      <c r="C318" s="111"/>
      <c r="D318" s="111"/>
      <c r="E318" s="111"/>
      <c r="F318" s="111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  <c r="BA318" s="37"/>
      <c r="BB318" s="37"/>
      <c r="BC318" s="37"/>
      <c r="BD318" s="37"/>
      <c r="BE318" s="37"/>
      <c r="BF318" s="37"/>
      <c r="BG318" s="37"/>
      <c r="BH318" s="37"/>
      <c r="BI318" s="37"/>
      <c r="BJ318" s="37"/>
      <c r="BK318" s="37"/>
      <c r="BL318" s="37"/>
      <c r="BM318" s="37"/>
      <c r="BN318" s="37"/>
      <c r="BO318" s="37"/>
      <c r="BP318" s="37"/>
      <c r="BQ318" s="37"/>
      <c r="BR318" s="37"/>
      <c r="BS318" s="37"/>
      <c r="BT318" s="37"/>
      <c r="BU318" s="37"/>
      <c r="BV318" s="37"/>
      <c r="BW318" s="37"/>
      <c r="BX318" s="37"/>
      <c r="BY318" s="37"/>
      <c r="BZ318" s="37"/>
      <c r="CA318" s="37"/>
      <c r="CB318" s="37"/>
      <c r="CC318" s="37"/>
      <c r="CD318" s="37"/>
      <c r="CE318" s="37"/>
      <c r="CF318" s="37"/>
      <c r="CG318" s="37"/>
      <c r="CH318" s="37"/>
      <c r="CI318" s="37"/>
      <c r="CJ318" s="37"/>
      <c r="CK318" s="37"/>
    </row>
    <row r="319" spans="1:89" hidden="1" x14ac:dyDescent="0.25">
      <c r="A319" s="52" t="s">
        <v>5</v>
      </c>
      <c r="B319" s="59"/>
      <c r="C319" s="111"/>
      <c r="D319" s="111"/>
      <c r="E319" s="111"/>
      <c r="F319" s="111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7"/>
      <c r="AR319" s="37"/>
      <c r="AS319" s="37"/>
      <c r="AT319" s="37"/>
      <c r="AU319" s="37"/>
      <c r="AV319" s="37"/>
      <c r="AW319" s="37"/>
      <c r="AX319" s="37"/>
      <c r="AY319" s="37"/>
      <c r="AZ319" s="37"/>
      <c r="BA319" s="37"/>
      <c r="BB319" s="37"/>
      <c r="BC319" s="37"/>
      <c r="BD319" s="37"/>
      <c r="BE319" s="37"/>
      <c r="BF319" s="37"/>
      <c r="BG319" s="37"/>
      <c r="BH319" s="37"/>
      <c r="BI319" s="37"/>
      <c r="BJ319" s="37"/>
      <c r="BK319" s="37"/>
      <c r="BL319" s="37"/>
      <c r="BM319" s="37"/>
      <c r="BN319" s="37"/>
      <c r="BO319" s="37"/>
      <c r="BP319" s="37"/>
      <c r="BQ319" s="37"/>
      <c r="BR319" s="37"/>
      <c r="BS319" s="37"/>
      <c r="BT319" s="37"/>
      <c r="BU319" s="37"/>
      <c r="BV319" s="37"/>
      <c r="BW319" s="37"/>
      <c r="BX319" s="37"/>
      <c r="BY319" s="37"/>
      <c r="BZ319" s="37"/>
      <c r="CA319" s="37"/>
      <c r="CB319" s="37"/>
      <c r="CC319" s="37"/>
      <c r="CD319" s="37"/>
      <c r="CE319" s="37"/>
      <c r="CF319" s="37"/>
      <c r="CG319" s="37"/>
      <c r="CH319" s="37"/>
      <c r="CI319" s="37"/>
      <c r="CJ319" s="37"/>
      <c r="CK319" s="37"/>
    </row>
    <row r="320" spans="1:89" hidden="1" x14ac:dyDescent="0.25">
      <c r="A320" s="36" t="s">
        <v>124</v>
      </c>
      <c r="B320" s="56">
        <v>340</v>
      </c>
      <c r="C320" s="111">
        <v>965</v>
      </c>
      <c r="D320" s="57">
        <v>15</v>
      </c>
      <c r="E320" s="111">
        <f>ROUND(F320/B320,0)</f>
        <v>43</v>
      </c>
      <c r="F320" s="111">
        <f>ROUND(C320*D320,0)</f>
        <v>14475</v>
      </c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  <c r="BA320" s="37"/>
      <c r="BB320" s="37"/>
      <c r="BC320" s="37"/>
      <c r="BD320" s="37"/>
      <c r="BE320" s="37"/>
      <c r="BF320" s="37"/>
      <c r="BG320" s="37"/>
      <c r="BH320" s="37"/>
      <c r="BI320" s="37"/>
      <c r="BJ320" s="37"/>
      <c r="BK320" s="37"/>
      <c r="BL320" s="37"/>
      <c r="BM320" s="37"/>
      <c r="BN320" s="37"/>
      <c r="BO320" s="37"/>
      <c r="BP320" s="37"/>
      <c r="BQ320" s="37"/>
      <c r="BR320" s="37"/>
      <c r="BS320" s="37"/>
      <c r="BT320" s="37"/>
      <c r="BU320" s="37"/>
      <c r="BV320" s="37"/>
      <c r="BW320" s="37"/>
      <c r="BX320" s="37"/>
      <c r="BY320" s="37"/>
      <c r="BZ320" s="37"/>
      <c r="CA320" s="37"/>
      <c r="CB320" s="37"/>
      <c r="CC320" s="37"/>
      <c r="CD320" s="37"/>
      <c r="CE320" s="37"/>
      <c r="CF320" s="37"/>
      <c r="CG320" s="37"/>
      <c r="CH320" s="37"/>
      <c r="CI320" s="37"/>
      <c r="CJ320" s="37"/>
      <c r="CK320" s="37"/>
    </row>
    <row r="321" spans="1:89" hidden="1" x14ac:dyDescent="0.25">
      <c r="A321" s="36" t="s">
        <v>125</v>
      </c>
      <c r="B321" s="56">
        <v>340</v>
      </c>
      <c r="C321" s="111">
        <v>1200</v>
      </c>
      <c r="D321" s="57">
        <v>9.3000000000000007</v>
      </c>
      <c r="E321" s="111">
        <f>ROUND(F321/B321,0)</f>
        <v>33</v>
      </c>
      <c r="F321" s="111">
        <f>ROUND(C321*D321,0)</f>
        <v>11160</v>
      </c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  <c r="BA321" s="37"/>
      <c r="BB321" s="37"/>
      <c r="BC321" s="37"/>
      <c r="BD321" s="37"/>
      <c r="BE321" s="37"/>
      <c r="BF321" s="37"/>
      <c r="BG321" s="37"/>
      <c r="BH321" s="37"/>
      <c r="BI321" s="37"/>
      <c r="BJ321" s="37"/>
      <c r="BK321" s="37"/>
      <c r="BL321" s="37"/>
      <c r="BM321" s="37"/>
      <c r="BN321" s="37"/>
      <c r="BO321" s="37"/>
      <c r="BP321" s="37"/>
      <c r="BQ321" s="37"/>
      <c r="BR321" s="37"/>
      <c r="BS321" s="37"/>
      <c r="BT321" s="37"/>
      <c r="BU321" s="37"/>
      <c r="BV321" s="37"/>
      <c r="BW321" s="37"/>
      <c r="BX321" s="37"/>
      <c r="BY321" s="37"/>
      <c r="BZ321" s="37"/>
      <c r="CA321" s="37"/>
      <c r="CB321" s="37"/>
      <c r="CC321" s="37"/>
      <c r="CD321" s="37"/>
      <c r="CE321" s="37"/>
      <c r="CF321" s="37"/>
      <c r="CG321" s="37"/>
      <c r="CH321" s="37"/>
      <c r="CI321" s="37"/>
      <c r="CJ321" s="37"/>
      <c r="CK321" s="37"/>
    </row>
    <row r="322" spans="1:89" s="37" customFormat="1" ht="17.25" hidden="1" customHeight="1" x14ac:dyDescent="0.2">
      <c r="A322" s="41" t="s">
        <v>6</v>
      </c>
      <c r="B322" s="59"/>
      <c r="C322" s="103">
        <f>C320+C321</f>
        <v>2165</v>
      </c>
      <c r="D322" s="130">
        <f>F322/C322</f>
        <v>11.840646651270207</v>
      </c>
      <c r="E322" s="103">
        <f>E320+E321</f>
        <v>76</v>
      </c>
      <c r="F322" s="103">
        <f>F320+F321</f>
        <v>25635</v>
      </c>
    </row>
    <row r="323" spans="1:89" s="37" customFormat="1" hidden="1" x14ac:dyDescent="0.25">
      <c r="A323" s="16" t="s">
        <v>186</v>
      </c>
      <c r="B323" s="102"/>
      <c r="C323" s="103"/>
      <c r="D323" s="111"/>
      <c r="E323" s="111"/>
      <c r="F323" s="111"/>
    </row>
    <row r="324" spans="1:89" s="37" customFormat="1" hidden="1" x14ac:dyDescent="0.25">
      <c r="A324" s="17" t="s">
        <v>141</v>
      </c>
      <c r="B324" s="102"/>
      <c r="C324" s="111">
        <f>C325+C326+C333+C341+C342+C343+C344+C345</f>
        <v>27000</v>
      </c>
      <c r="D324" s="111"/>
      <c r="E324" s="111"/>
      <c r="F324" s="111"/>
    </row>
    <row r="325" spans="1:89" s="37" customFormat="1" hidden="1" x14ac:dyDescent="0.25">
      <c r="A325" s="17" t="s">
        <v>180</v>
      </c>
      <c r="B325" s="102"/>
      <c r="C325" s="111"/>
      <c r="D325" s="111"/>
      <c r="E325" s="111"/>
      <c r="F325" s="111"/>
    </row>
    <row r="326" spans="1:89" s="37" customFormat="1" ht="30" hidden="1" x14ac:dyDescent="0.25">
      <c r="A326" s="17" t="s">
        <v>181</v>
      </c>
      <c r="B326" s="102"/>
      <c r="C326" s="133">
        <f>C327+C328+C329+C331</f>
        <v>0</v>
      </c>
      <c r="D326" s="111"/>
      <c r="E326" s="111"/>
      <c r="F326" s="111"/>
    </row>
    <row r="327" spans="1:89" s="37" customFormat="1" ht="30" hidden="1" x14ac:dyDescent="0.25">
      <c r="A327" s="17" t="s">
        <v>182</v>
      </c>
      <c r="B327" s="102"/>
      <c r="C327" s="133"/>
      <c r="D327" s="111"/>
      <c r="E327" s="111"/>
      <c r="F327" s="111"/>
    </row>
    <row r="328" spans="1:89" s="37" customFormat="1" ht="30" hidden="1" x14ac:dyDescent="0.25">
      <c r="A328" s="17" t="s">
        <v>183</v>
      </c>
      <c r="B328" s="102"/>
      <c r="C328" s="133"/>
      <c r="D328" s="111"/>
      <c r="E328" s="111"/>
      <c r="F328" s="111"/>
    </row>
    <row r="329" spans="1:89" s="37" customFormat="1" ht="45" hidden="1" x14ac:dyDescent="0.25">
      <c r="A329" s="17" t="s">
        <v>250</v>
      </c>
      <c r="B329" s="102"/>
      <c r="C329" s="133"/>
      <c r="D329" s="111"/>
      <c r="E329" s="111"/>
      <c r="F329" s="111"/>
    </row>
    <row r="330" spans="1:89" s="37" customFormat="1" hidden="1" x14ac:dyDescent="0.25">
      <c r="A330" s="220" t="s">
        <v>251</v>
      </c>
      <c r="B330" s="102"/>
      <c r="C330" s="133"/>
      <c r="D330" s="111"/>
      <c r="E330" s="111"/>
      <c r="F330" s="111"/>
    </row>
    <row r="331" spans="1:89" s="37" customFormat="1" ht="30" hidden="1" x14ac:dyDescent="0.25">
      <c r="A331" s="17" t="s">
        <v>252</v>
      </c>
      <c r="B331" s="102"/>
      <c r="C331" s="133"/>
      <c r="D331" s="111"/>
      <c r="E331" s="111"/>
      <c r="F331" s="111"/>
    </row>
    <row r="332" spans="1:89" s="37" customFormat="1" hidden="1" x14ac:dyDescent="0.25">
      <c r="A332" s="220" t="s">
        <v>251</v>
      </c>
      <c r="B332" s="102"/>
      <c r="C332" s="133"/>
      <c r="D332" s="111"/>
      <c r="E332" s="111"/>
      <c r="F332" s="111"/>
    </row>
    <row r="333" spans="1:89" s="37" customFormat="1" ht="30" hidden="1" x14ac:dyDescent="0.25">
      <c r="A333" s="17" t="s">
        <v>219</v>
      </c>
      <c r="B333" s="102"/>
      <c r="C333" s="133">
        <f>C334+C335+C337+C339</f>
        <v>0</v>
      </c>
      <c r="D333" s="111"/>
      <c r="E333" s="111"/>
      <c r="F333" s="111"/>
    </row>
    <row r="334" spans="1:89" s="37" customFormat="1" ht="30" hidden="1" x14ac:dyDescent="0.25">
      <c r="A334" s="17" t="s">
        <v>220</v>
      </c>
      <c r="B334" s="102"/>
      <c r="C334" s="133"/>
      <c r="D334" s="111"/>
      <c r="E334" s="111"/>
      <c r="F334" s="111"/>
    </row>
    <row r="335" spans="1:89" s="37" customFormat="1" ht="45" hidden="1" x14ac:dyDescent="0.25">
      <c r="A335" s="17" t="s">
        <v>253</v>
      </c>
      <c r="B335" s="102"/>
      <c r="C335" s="133"/>
      <c r="D335" s="111"/>
      <c r="E335" s="111"/>
      <c r="F335" s="111"/>
    </row>
    <row r="336" spans="1:89" s="37" customFormat="1" hidden="1" x14ac:dyDescent="0.25">
      <c r="A336" s="220" t="s">
        <v>251</v>
      </c>
      <c r="B336" s="102"/>
      <c r="C336" s="133"/>
      <c r="D336" s="111"/>
      <c r="E336" s="111"/>
      <c r="F336" s="111"/>
    </row>
    <row r="337" spans="1:6" s="37" customFormat="1" ht="45" hidden="1" x14ac:dyDescent="0.25">
      <c r="A337" s="17" t="s">
        <v>254</v>
      </c>
      <c r="B337" s="102"/>
      <c r="C337" s="133"/>
      <c r="D337" s="111"/>
      <c r="E337" s="111"/>
      <c r="F337" s="111"/>
    </row>
    <row r="338" spans="1:6" s="37" customFormat="1" hidden="1" x14ac:dyDescent="0.25">
      <c r="A338" s="220" t="s">
        <v>251</v>
      </c>
      <c r="B338" s="102"/>
      <c r="C338" s="133"/>
      <c r="D338" s="111"/>
      <c r="E338" s="111"/>
      <c r="F338" s="111"/>
    </row>
    <row r="339" spans="1:6" s="37" customFormat="1" ht="30" hidden="1" x14ac:dyDescent="0.25">
      <c r="A339" s="17" t="s">
        <v>221</v>
      </c>
      <c r="B339" s="102"/>
      <c r="C339" s="133"/>
      <c r="D339" s="111"/>
      <c r="E339" s="111"/>
      <c r="F339" s="111"/>
    </row>
    <row r="340" spans="1:6" s="37" customFormat="1" hidden="1" x14ac:dyDescent="0.25">
      <c r="A340" s="220" t="s">
        <v>251</v>
      </c>
      <c r="B340" s="102"/>
      <c r="C340" s="133"/>
      <c r="D340" s="111"/>
      <c r="E340" s="111"/>
      <c r="F340" s="111"/>
    </row>
    <row r="341" spans="1:6" s="37" customFormat="1" ht="30" hidden="1" x14ac:dyDescent="0.25">
      <c r="A341" s="17" t="s">
        <v>222</v>
      </c>
      <c r="B341" s="102"/>
      <c r="C341" s="133"/>
      <c r="D341" s="111"/>
      <c r="E341" s="111"/>
      <c r="F341" s="111"/>
    </row>
    <row r="342" spans="1:6" s="37" customFormat="1" ht="30" hidden="1" x14ac:dyDescent="0.25">
      <c r="A342" s="17" t="s">
        <v>223</v>
      </c>
      <c r="B342" s="102"/>
      <c r="C342" s="133"/>
      <c r="D342" s="111"/>
      <c r="E342" s="111"/>
      <c r="F342" s="111"/>
    </row>
    <row r="343" spans="1:6" s="37" customFormat="1" ht="30" hidden="1" x14ac:dyDescent="0.25">
      <c r="A343" s="17" t="s">
        <v>224</v>
      </c>
      <c r="B343" s="102"/>
      <c r="C343" s="133"/>
      <c r="D343" s="111"/>
      <c r="E343" s="111"/>
      <c r="F343" s="111"/>
    </row>
    <row r="344" spans="1:6" s="37" customFormat="1" hidden="1" x14ac:dyDescent="0.25">
      <c r="A344" s="17" t="s">
        <v>225</v>
      </c>
      <c r="B344" s="102"/>
      <c r="C344" s="111">
        <v>27000</v>
      </c>
      <c r="D344" s="111"/>
      <c r="E344" s="111"/>
      <c r="F344" s="111"/>
    </row>
    <row r="345" spans="1:6" s="37" customFormat="1" hidden="1" x14ac:dyDescent="0.25">
      <c r="A345" s="17" t="s">
        <v>259</v>
      </c>
      <c r="B345" s="102"/>
      <c r="C345" s="111"/>
      <c r="D345" s="111"/>
      <c r="E345" s="111"/>
      <c r="F345" s="111"/>
    </row>
    <row r="346" spans="1:6" s="37" customFormat="1" hidden="1" x14ac:dyDescent="0.25">
      <c r="A346" s="191" t="s">
        <v>270</v>
      </c>
      <c r="B346" s="102"/>
      <c r="C346" s="111"/>
      <c r="D346" s="111"/>
      <c r="E346" s="111"/>
      <c r="F346" s="111"/>
    </row>
    <row r="347" spans="1:6" s="37" customFormat="1" hidden="1" x14ac:dyDescent="0.25">
      <c r="A347" s="25" t="s">
        <v>139</v>
      </c>
      <c r="B347" s="102"/>
      <c r="C347" s="111"/>
      <c r="D347" s="111"/>
      <c r="E347" s="111"/>
      <c r="F347" s="111"/>
    </row>
    <row r="348" spans="1:6" s="37" customFormat="1" hidden="1" x14ac:dyDescent="0.25">
      <c r="A348" s="191" t="s">
        <v>179</v>
      </c>
      <c r="B348" s="7"/>
      <c r="C348" s="111"/>
      <c r="D348" s="111"/>
      <c r="E348" s="111"/>
      <c r="F348" s="111"/>
    </row>
    <row r="349" spans="1:6" s="37" customFormat="1" ht="30" hidden="1" x14ac:dyDescent="0.25">
      <c r="A349" s="25" t="s">
        <v>140</v>
      </c>
      <c r="B349" s="7"/>
      <c r="C349" s="111"/>
      <c r="D349" s="111"/>
      <c r="E349" s="111"/>
      <c r="F349" s="111"/>
    </row>
    <row r="350" spans="1:6" s="37" customFormat="1" hidden="1" x14ac:dyDescent="0.25">
      <c r="A350" s="192" t="s">
        <v>197</v>
      </c>
      <c r="B350" s="7"/>
      <c r="C350" s="111"/>
      <c r="D350" s="111"/>
      <c r="E350" s="111"/>
      <c r="F350" s="111"/>
    </row>
    <row r="351" spans="1:6" s="37" customFormat="1" hidden="1" x14ac:dyDescent="0.25">
      <c r="A351" s="232" t="s">
        <v>256</v>
      </c>
      <c r="B351" s="7"/>
      <c r="C351" s="111"/>
      <c r="D351" s="111"/>
      <c r="E351" s="111"/>
      <c r="F351" s="111"/>
    </row>
    <row r="352" spans="1:6" s="37" customFormat="1" hidden="1" x14ac:dyDescent="0.25">
      <c r="A352" s="18" t="s">
        <v>185</v>
      </c>
      <c r="B352" s="7"/>
      <c r="C352" s="103">
        <f>C324+ROUND(C347*3.2,0)+C349</f>
        <v>27000</v>
      </c>
      <c r="D352" s="111"/>
      <c r="E352" s="111"/>
      <c r="F352" s="111"/>
    </row>
    <row r="353" spans="1:89" s="37" customFormat="1" hidden="1" x14ac:dyDescent="0.25">
      <c r="A353" s="173" t="s">
        <v>142</v>
      </c>
      <c r="B353" s="111"/>
      <c r="C353" s="111"/>
      <c r="D353" s="111"/>
      <c r="E353" s="111"/>
      <c r="F353" s="111"/>
    </row>
    <row r="354" spans="1:89" s="37" customFormat="1" hidden="1" x14ac:dyDescent="0.25">
      <c r="A354" s="58" t="s">
        <v>33</v>
      </c>
      <c r="B354" s="111"/>
      <c r="C354" s="111">
        <v>120</v>
      </c>
      <c r="D354" s="111"/>
      <c r="E354" s="111"/>
      <c r="F354" s="111"/>
    </row>
    <row r="355" spans="1:89" s="37" customFormat="1" hidden="1" x14ac:dyDescent="0.25">
      <c r="A355" s="58" t="s">
        <v>21</v>
      </c>
      <c r="B355" s="111"/>
      <c r="C355" s="111">
        <v>2150</v>
      </c>
      <c r="D355" s="111"/>
      <c r="E355" s="111"/>
      <c r="F355" s="111"/>
    </row>
    <row r="356" spans="1:89" s="37" customFormat="1" ht="30" hidden="1" x14ac:dyDescent="0.25">
      <c r="A356" s="58" t="s">
        <v>202</v>
      </c>
      <c r="B356" s="111"/>
      <c r="C356" s="111">
        <v>900</v>
      </c>
      <c r="D356" s="111"/>
      <c r="E356" s="111"/>
      <c r="F356" s="111"/>
    </row>
    <row r="357" spans="1:89" s="37" customFormat="1" ht="30" hidden="1" x14ac:dyDescent="0.25">
      <c r="A357" s="58" t="s">
        <v>203</v>
      </c>
      <c r="B357" s="111"/>
      <c r="C357" s="111">
        <v>2000</v>
      </c>
      <c r="D357" s="111"/>
      <c r="E357" s="111"/>
      <c r="F357" s="111"/>
    </row>
    <row r="358" spans="1:89" s="37" customFormat="1" hidden="1" x14ac:dyDescent="0.25">
      <c r="A358" s="58" t="s">
        <v>61</v>
      </c>
      <c r="B358" s="111"/>
      <c r="C358" s="111">
        <v>2017</v>
      </c>
      <c r="D358" s="111"/>
      <c r="E358" s="111"/>
      <c r="F358" s="111"/>
    </row>
    <row r="359" spans="1:89" s="37" customFormat="1" hidden="1" x14ac:dyDescent="0.25">
      <c r="A359" s="58" t="s">
        <v>34</v>
      </c>
      <c r="B359" s="111"/>
      <c r="C359" s="111">
        <v>7950</v>
      </c>
      <c r="D359" s="111"/>
      <c r="E359" s="111"/>
      <c r="F359" s="111"/>
    </row>
    <row r="360" spans="1:89" s="37" customFormat="1" hidden="1" x14ac:dyDescent="0.25">
      <c r="A360" s="97" t="s">
        <v>8</v>
      </c>
      <c r="B360" s="56"/>
      <c r="C360" s="103"/>
      <c r="D360" s="103"/>
      <c r="E360" s="103"/>
      <c r="F360" s="103"/>
    </row>
    <row r="361" spans="1:89" s="37" customFormat="1" hidden="1" x14ac:dyDescent="0.25">
      <c r="A361" s="21" t="s">
        <v>164</v>
      </c>
      <c r="B361" s="56"/>
      <c r="C361" s="103"/>
      <c r="D361" s="103"/>
      <c r="E361" s="103"/>
      <c r="F361" s="103"/>
    </row>
    <row r="362" spans="1:89" s="37" customFormat="1" hidden="1" x14ac:dyDescent="0.25">
      <c r="A362" s="67" t="s">
        <v>125</v>
      </c>
      <c r="B362" s="56">
        <v>330</v>
      </c>
      <c r="C362" s="111">
        <v>170</v>
      </c>
      <c r="D362" s="57">
        <v>5.7</v>
      </c>
      <c r="E362" s="111">
        <f>ROUND(F362/B362,0)</f>
        <v>3</v>
      </c>
      <c r="F362" s="111">
        <f>ROUND(C362*D362,0)</f>
        <v>969</v>
      </c>
    </row>
    <row r="363" spans="1:89" s="37" customFormat="1" hidden="1" x14ac:dyDescent="0.25">
      <c r="A363" s="91" t="s">
        <v>10</v>
      </c>
      <c r="B363" s="59"/>
      <c r="C363" s="121">
        <f>C362</f>
        <v>170</v>
      </c>
      <c r="D363" s="154">
        <f>F363/C363</f>
        <v>5.7</v>
      </c>
      <c r="E363" s="121">
        <f>E362</f>
        <v>3</v>
      </c>
      <c r="F363" s="121">
        <f>F362</f>
        <v>969</v>
      </c>
    </row>
    <row r="364" spans="1:89" s="37" customFormat="1" hidden="1" x14ac:dyDescent="0.25">
      <c r="A364" s="21" t="s">
        <v>23</v>
      </c>
      <c r="B364" s="56"/>
      <c r="C364" s="121"/>
      <c r="D364" s="154"/>
      <c r="E364" s="121"/>
      <c r="F364" s="121"/>
    </row>
    <row r="365" spans="1:89" s="37" customFormat="1" hidden="1" x14ac:dyDescent="0.25">
      <c r="A365" s="36" t="s">
        <v>13</v>
      </c>
      <c r="B365" s="56">
        <v>240</v>
      </c>
      <c r="C365" s="111">
        <v>600</v>
      </c>
      <c r="D365" s="57">
        <v>8</v>
      </c>
      <c r="E365" s="111">
        <f>ROUND(F365/B365,0)</f>
        <v>20</v>
      </c>
      <c r="F365" s="111">
        <f>ROUND(C365*D365,0)</f>
        <v>4800</v>
      </c>
    </row>
    <row r="366" spans="1:89" s="37" customFormat="1" hidden="1" x14ac:dyDescent="0.25">
      <c r="A366" s="164" t="s">
        <v>166</v>
      </c>
      <c r="B366" s="165"/>
      <c r="C366" s="121">
        <f>C365</f>
        <v>600</v>
      </c>
      <c r="D366" s="154">
        <f>D365</f>
        <v>8</v>
      </c>
      <c r="E366" s="121">
        <f>E365</f>
        <v>20</v>
      </c>
      <c r="F366" s="121">
        <f>F365</f>
        <v>4800</v>
      </c>
    </row>
    <row r="367" spans="1:89" s="37" customFormat="1" ht="14.25" hidden="1" customHeight="1" x14ac:dyDescent="0.2">
      <c r="A367" s="23" t="s">
        <v>136</v>
      </c>
      <c r="B367" s="59"/>
      <c r="C367" s="103">
        <f>C363+C366</f>
        <v>770</v>
      </c>
      <c r="D367" s="123">
        <f>F367/C367</f>
        <v>7.4922077922077923</v>
      </c>
      <c r="E367" s="103">
        <f>E363+E365</f>
        <v>23</v>
      </c>
      <c r="F367" s="103">
        <f>F363+F365</f>
        <v>5769</v>
      </c>
    </row>
    <row r="368" spans="1:89" s="62" customFormat="1" ht="15.75" hidden="1" customHeight="1" thickBot="1" x14ac:dyDescent="0.25">
      <c r="A368" s="134" t="s">
        <v>11</v>
      </c>
      <c r="B368" s="135"/>
      <c r="C368" s="135"/>
      <c r="D368" s="135"/>
      <c r="E368" s="135"/>
      <c r="F368" s="135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  <c r="BA368" s="37"/>
      <c r="BB368" s="37"/>
      <c r="BC368" s="37"/>
      <c r="BD368" s="37"/>
      <c r="BE368" s="37"/>
      <c r="BF368" s="37"/>
      <c r="BG368" s="37"/>
      <c r="BH368" s="37"/>
      <c r="BI368" s="37"/>
      <c r="BJ368" s="37"/>
      <c r="BK368" s="37"/>
      <c r="BL368" s="37"/>
      <c r="BM368" s="37"/>
      <c r="BN368" s="37"/>
      <c r="BO368" s="37"/>
      <c r="BP368" s="37"/>
      <c r="BQ368" s="37"/>
      <c r="BR368" s="37"/>
      <c r="BS368" s="37"/>
      <c r="BT368" s="37"/>
      <c r="BU368" s="37"/>
      <c r="BV368" s="37"/>
      <c r="BW368" s="37"/>
      <c r="BX368" s="37"/>
      <c r="BY368" s="37"/>
      <c r="BZ368" s="37"/>
      <c r="CA368" s="37"/>
      <c r="CB368" s="37"/>
      <c r="CC368" s="37"/>
      <c r="CD368" s="37"/>
      <c r="CE368" s="37"/>
      <c r="CF368" s="37"/>
      <c r="CG368" s="37"/>
      <c r="CH368" s="37"/>
      <c r="CI368" s="37"/>
      <c r="CJ368" s="37"/>
      <c r="CK368" s="37"/>
    </row>
    <row r="369" spans="1:89" ht="20.25" hidden="1" customHeight="1" x14ac:dyDescent="0.25">
      <c r="A369" s="174" t="s">
        <v>114</v>
      </c>
      <c r="B369" s="148"/>
      <c r="C369" s="144"/>
      <c r="D369" s="144"/>
      <c r="E369" s="144"/>
      <c r="F369" s="144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  <c r="BA369" s="37"/>
      <c r="BB369" s="37"/>
      <c r="BC369" s="37"/>
      <c r="BD369" s="37"/>
      <c r="BE369" s="37"/>
      <c r="BF369" s="37"/>
      <c r="BG369" s="37"/>
      <c r="BH369" s="37"/>
      <c r="BI369" s="37"/>
      <c r="BJ369" s="37"/>
      <c r="BK369" s="37"/>
      <c r="BL369" s="37"/>
      <c r="BM369" s="37"/>
      <c r="BN369" s="37"/>
      <c r="BO369" s="37"/>
      <c r="BP369" s="37"/>
      <c r="BQ369" s="37"/>
      <c r="BR369" s="37"/>
      <c r="BS369" s="37"/>
      <c r="BT369" s="37"/>
      <c r="BU369" s="37"/>
      <c r="BV369" s="37"/>
      <c r="BW369" s="37"/>
      <c r="BX369" s="37"/>
      <c r="BY369" s="37"/>
      <c r="BZ369" s="37"/>
      <c r="CA369" s="37"/>
      <c r="CB369" s="37"/>
      <c r="CC369" s="37"/>
      <c r="CD369" s="37"/>
      <c r="CE369" s="37"/>
      <c r="CF369" s="37"/>
      <c r="CG369" s="37"/>
      <c r="CH369" s="37"/>
      <c r="CI369" s="37"/>
      <c r="CJ369" s="37"/>
      <c r="CK369" s="37"/>
    </row>
    <row r="370" spans="1:89" ht="18.75" hidden="1" customHeight="1" x14ac:dyDescent="0.25">
      <c r="A370" s="52" t="s">
        <v>5</v>
      </c>
      <c r="B370" s="59"/>
      <c r="C370" s="111"/>
      <c r="D370" s="111"/>
      <c r="E370" s="111"/>
      <c r="F370" s="111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  <c r="BA370" s="37"/>
      <c r="BB370" s="37"/>
      <c r="BC370" s="37"/>
      <c r="BD370" s="37"/>
      <c r="BE370" s="37"/>
      <c r="BF370" s="37"/>
      <c r="BG370" s="37"/>
      <c r="BH370" s="37"/>
      <c r="BI370" s="37"/>
      <c r="BJ370" s="37"/>
      <c r="BK370" s="37"/>
      <c r="BL370" s="37"/>
      <c r="BM370" s="37"/>
      <c r="BN370" s="37"/>
      <c r="BO370" s="37"/>
      <c r="BP370" s="37"/>
      <c r="BQ370" s="37"/>
      <c r="BR370" s="37"/>
      <c r="BS370" s="37"/>
      <c r="BT370" s="37"/>
      <c r="BU370" s="37"/>
      <c r="BV370" s="37"/>
      <c r="BW370" s="37"/>
      <c r="BX370" s="37"/>
      <c r="BY370" s="37"/>
      <c r="BZ370" s="37"/>
      <c r="CA370" s="37"/>
      <c r="CB370" s="37"/>
      <c r="CC370" s="37"/>
      <c r="CD370" s="37"/>
      <c r="CE370" s="37"/>
      <c r="CF370" s="37"/>
      <c r="CG370" s="37"/>
      <c r="CH370" s="37"/>
      <c r="CI370" s="37"/>
      <c r="CJ370" s="37"/>
      <c r="CK370" s="37"/>
    </row>
    <row r="371" spans="1:89" hidden="1" x14ac:dyDescent="0.25">
      <c r="A371" s="36" t="s">
        <v>51</v>
      </c>
      <c r="B371" s="56">
        <v>320</v>
      </c>
      <c r="C371" s="111">
        <v>1368</v>
      </c>
      <c r="D371" s="57">
        <v>9.4</v>
      </c>
      <c r="E371" s="111">
        <f t="shared" ref="E371:E376" si="5">ROUND(F371/B371,0)</f>
        <v>40</v>
      </c>
      <c r="F371" s="111">
        <f t="shared" ref="F371:F376" si="6">ROUND(C371*D371,0)</f>
        <v>12859</v>
      </c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7"/>
      <c r="AS371" s="37"/>
      <c r="AT371" s="37"/>
      <c r="AU371" s="37"/>
      <c r="AV371" s="37"/>
      <c r="AW371" s="37"/>
      <c r="AX371" s="37"/>
      <c r="AY371" s="37"/>
      <c r="AZ371" s="37"/>
      <c r="BA371" s="37"/>
      <c r="BB371" s="37"/>
      <c r="BC371" s="37"/>
      <c r="BD371" s="37"/>
      <c r="BE371" s="37"/>
      <c r="BF371" s="37"/>
      <c r="BG371" s="37"/>
      <c r="BH371" s="37"/>
      <c r="BI371" s="37"/>
      <c r="BJ371" s="37"/>
      <c r="BK371" s="37"/>
      <c r="BL371" s="37"/>
      <c r="BM371" s="37"/>
      <c r="BN371" s="37"/>
      <c r="BO371" s="37"/>
      <c r="BP371" s="37"/>
      <c r="BQ371" s="37"/>
      <c r="BR371" s="37"/>
      <c r="BS371" s="37"/>
      <c r="BT371" s="37"/>
      <c r="BU371" s="37"/>
      <c r="BV371" s="37"/>
      <c r="BW371" s="37"/>
      <c r="BX371" s="37"/>
      <c r="BY371" s="37"/>
      <c r="BZ371" s="37"/>
      <c r="CA371" s="37"/>
      <c r="CB371" s="37"/>
      <c r="CC371" s="37"/>
      <c r="CD371" s="37"/>
      <c r="CE371" s="37"/>
      <c r="CF371" s="37"/>
      <c r="CG371" s="37"/>
      <c r="CH371" s="37"/>
      <c r="CI371" s="37"/>
      <c r="CJ371" s="37"/>
      <c r="CK371" s="37"/>
    </row>
    <row r="372" spans="1:89" hidden="1" x14ac:dyDescent="0.25">
      <c r="A372" s="36" t="s">
        <v>81</v>
      </c>
      <c r="B372" s="56">
        <v>320</v>
      </c>
      <c r="C372" s="111">
        <v>126</v>
      </c>
      <c r="D372" s="184">
        <v>13</v>
      </c>
      <c r="E372" s="111">
        <f t="shared" si="5"/>
        <v>5</v>
      </c>
      <c r="F372" s="111">
        <f t="shared" si="6"/>
        <v>1638</v>
      </c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  <c r="BA372" s="37"/>
      <c r="BB372" s="37"/>
      <c r="BC372" s="37"/>
      <c r="BD372" s="37"/>
      <c r="BE372" s="37"/>
      <c r="BF372" s="37"/>
      <c r="BG372" s="37"/>
      <c r="BH372" s="37"/>
      <c r="BI372" s="37"/>
      <c r="BJ372" s="37"/>
      <c r="BK372" s="37"/>
      <c r="BL372" s="37"/>
      <c r="BM372" s="37"/>
      <c r="BN372" s="37"/>
      <c r="BO372" s="37"/>
      <c r="BP372" s="37"/>
      <c r="BQ372" s="37"/>
      <c r="BR372" s="37"/>
      <c r="BS372" s="37"/>
      <c r="BT372" s="37"/>
      <c r="BU372" s="37"/>
      <c r="BV372" s="37"/>
      <c r="BW372" s="37"/>
      <c r="BX372" s="37"/>
      <c r="BY372" s="37"/>
      <c r="BZ372" s="37"/>
      <c r="CA372" s="37"/>
      <c r="CB372" s="37"/>
      <c r="CC372" s="37"/>
      <c r="CD372" s="37"/>
      <c r="CE372" s="37"/>
      <c r="CF372" s="37"/>
      <c r="CG372" s="37"/>
      <c r="CH372" s="37"/>
      <c r="CI372" s="37"/>
      <c r="CJ372" s="37"/>
      <c r="CK372" s="37"/>
    </row>
    <row r="373" spans="1:89" ht="15.75" hidden="1" customHeight="1" x14ac:dyDescent="0.25">
      <c r="A373" s="79" t="s">
        <v>119</v>
      </c>
      <c r="B373" s="56">
        <v>320</v>
      </c>
      <c r="C373" s="111">
        <v>630</v>
      </c>
      <c r="D373" s="183">
        <v>15</v>
      </c>
      <c r="E373" s="111">
        <f t="shared" si="5"/>
        <v>30</v>
      </c>
      <c r="F373" s="111">
        <f t="shared" si="6"/>
        <v>9450</v>
      </c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7"/>
      <c r="AS373" s="37"/>
      <c r="AT373" s="37"/>
      <c r="AU373" s="37"/>
      <c r="AV373" s="37"/>
      <c r="AW373" s="37"/>
      <c r="AX373" s="37"/>
      <c r="AY373" s="37"/>
      <c r="AZ373" s="37"/>
      <c r="BA373" s="37"/>
      <c r="BB373" s="37"/>
      <c r="BC373" s="37"/>
      <c r="BD373" s="37"/>
      <c r="BE373" s="37"/>
      <c r="BF373" s="37"/>
      <c r="BG373" s="37"/>
      <c r="BH373" s="37"/>
      <c r="BI373" s="37"/>
      <c r="BJ373" s="37"/>
      <c r="BK373" s="37"/>
      <c r="BL373" s="37"/>
      <c r="BM373" s="37"/>
      <c r="BN373" s="37"/>
      <c r="BO373" s="37"/>
      <c r="BP373" s="37"/>
      <c r="BQ373" s="37"/>
      <c r="BR373" s="37"/>
      <c r="BS373" s="37"/>
      <c r="BT373" s="37"/>
      <c r="BU373" s="37"/>
      <c r="BV373" s="37"/>
      <c r="BW373" s="37"/>
      <c r="BX373" s="37"/>
      <c r="BY373" s="37"/>
      <c r="BZ373" s="37"/>
      <c r="CA373" s="37"/>
      <c r="CB373" s="37"/>
      <c r="CC373" s="37"/>
      <c r="CD373" s="37"/>
      <c r="CE373" s="37"/>
      <c r="CF373" s="37"/>
      <c r="CG373" s="37"/>
      <c r="CH373" s="37"/>
      <c r="CI373" s="37"/>
      <c r="CJ373" s="37"/>
      <c r="CK373" s="37"/>
    </row>
    <row r="374" spans="1:89" hidden="1" x14ac:dyDescent="0.25">
      <c r="A374" s="36" t="s">
        <v>16</v>
      </c>
      <c r="B374" s="56">
        <v>320</v>
      </c>
      <c r="C374" s="111">
        <v>534</v>
      </c>
      <c r="D374" s="183">
        <v>10.5</v>
      </c>
      <c r="E374" s="111">
        <f t="shared" si="5"/>
        <v>18</v>
      </c>
      <c r="F374" s="111">
        <f t="shared" si="6"/>
        <v>5607</v>
      </c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  <c r="BA374" s="37"/>
      <c r="BB374" s="37"/>
      <c r="BC374" s="37"/>
      <c r="BD374" s="37"/>
      <c r="BE374" s="37"/>
      <c r="BF374" s="37"/>
      <c r="BG374" s="37"/>
      <c r="BH374" s="37"/>
      <c r="BI374" s="37"/>
      <c r="BJ374" s="37"/>
      <c r="BK374" s="37"/>
      <c r="BL374" s="37"/>
      <c r="BM374" s="37"/>
      <c r="BN374" s="37"/>
      <c r="BO374" s="37"/>
      <c r="BP374" s="37"/>
      <c r="BQ374" s="37"/>
      <c r="BR374" s="37"/>
      <c r="BS374" s="37"/>
      <c r="BT374" s="37"/>
      <c r="BU374" s="37"/>
      <c r="BV374" s="37"/>
      <c r="BW374" s="37"/>
      <c r="BX374" s="37"/>
      <c r="BY374" s="37"/>
      <c r="BZ374" s="37"/>
      <c r="CA374" s="37"/>
      <c r="CB374" s="37"/>
      <c r="CC374" s="37"/>
      <c r="CD374" s="37"/>
      <c r="CE374" s="37"/>
      <c r="CF374" s="37"/>
      <c r="CG374" s="37"/>
      <c r="CH374" s="37"/>
      <c r="CI374" s="37"/>
      <c r="CJ374" s="37"/>
      <c r="CK374" s="37"/>
    </row>
    <row r="375" spans="1:89" hidden="1" x14ac:dyDescent="0.25">
      <c r="A375" s="36" t="s">
        <v>74</v>
      </c>
      <c r="B375" s="56">
        <v>320</v>
      </c>
      <c r="C375" s="111">
        <v>189</v>
      </c>
      <c r="D375" s="57">
        <v>12.7</v>
      </c>
      <c r="E375" s="111">
        <f t="shared" si="5"/>
        <v>8</v>
      </c>
      <c r="F375" s="111">
        <f t="shared" si="6"/>
        <v>2400</v>
      </c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  <c r="BA375" s="37"/>
      <c r="BB375" s="37"/>
      <c r="BC375" s="37"/>
      <c r="BD375" s="37"/>
      <c r="BE375" s="37"/>
      <c r="BF375" s="37"/>
      <c r="BG375" s="37"/>
      <c r="BH375" s="37"/>
      <c r="BI375" s="37"/>
      <c r="BJ375" s="37"/>
      <c r="BK375" s="37"/>
      <c r="BL375" s="37"/>
      <c r="BM375" s="37"/>
      <c r="BN375" s="37"/>
      <c r="BO375" s="37"/>
      <c r="BP375" s="37"/>
      <c r="BQ375" s="37"/>
      <c r="BR375" s="37"/>
      <c r="BS375" s="37"/>
      <c r="BT375" s="37"/>
      <c r="BU375" s="37"/>
      <c r="BV375" s="37"/>
      <c r="BW375" s="37"/>
      <c r="BX375" s="37"/>
      <c r="BY375" s="37"/>
      <c r="BZ375" s="37"/>
      <c r="CA375" s="37"/>
      <c r="CB375" s="37"/>
      <c r="CC375" s="37"/>
      <c r="CD375" s="37"/>
      <c r="CE375" s="37"/>
      <c r="CF375" s="37"/>
      <c r="CG375" s="37"/>
      <c r="CH375" s="37"/>
      <c r="CI375" s="37"/>
      <c r="CJ375" s="37"/>
      <c r="CK375" s="37"/>
    </row>
    <row r="376" spans="1:89" hidden="1" x14ac:dyDescent="0.25">
      <c r="A376" s="36" t="s">
        <v>126</v>
      </c>
      <c r="B376" s="56">
        <v>320</v>
      </c>
      <c r="C376" s="111">
        <v>280</v>
      </c>
      <c r="D376" s="57">
        <v>14</v>
      </c>
      <c r="E376" s="111">
        <f t="shared" si="5"/>
        <v>12</v>
      </c>
      <c r="F376" s="111">
        <f t="shared" si="6"/>
        <v>3920</v>
      </c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  <c r="BA376" s="37"/>
      <c r="BB376" s="37"/>
      <c r="BC376" s="37"/>
      <c r="BD376" s="37"/>
      <c r="BE376" s="37"/>
      <c r="BF376" s="37"/>
      <c r="BG376" s="37"/>
      <c r="BH376" s="37"/>
      <c r="BI376" s="37"/>
      <c r="BJ376" s="37"/>
      <c r="BK376" s="37"/>
      <c r="BL376" s="37"/>
      <c r="BM376" s="37"/>
      <c r="BN376" s="37"/>
      <c r="BO376" s="37"/>
      <c r="BP376" s="37"/>
      <c r="BQ376" s="37"/>
      <c r="BR376" s="37"/>
      <c r="BS376" s="37"/>
      <c r="BT376" s="37"/>
      <c r="BU376" s="37"/>
      <c r="BV376" s="37"/>
      <c r="BW376" s="37"/>
      <c r="BX376" s="37"/>
      <c r="BY376" s="37"/>
      <c r="BZ376" s="37"/>
      <c r="CA376" s="37"/>
      <c r="CB376" s="37"/>
      <c r="CC376" s="37"/>
      <c r="CD376" s="37"/>
      <c r="CE376" s="37"/>
      <c r="CF376" s="37"/>
      <c r="CG376" s="37"/>
      <c r="CH376" s="37"/>
      <c r="CI376" s="37"/>
      <c r="CJ376" s="37"/>
      <c r="CK376" s="37"/>
    </row>
    <row r="377" spans="1:89" s="37" customFormat="1" ht="15" hidden="1" customHeight="1" x14ac:dyDescent="0.2">
      <c r="A377" s="41" t="s">
        <v>6</v>
      </c>
      <c r="B377" s="59"/>
      <c r="C377" s="103">
        <f>SUM(C371:C376)</f>
        <v>3127</v>
      </c>
      <c r="D377" s="123">
        <f>F377/C377</f>
        <v>11.472337703869524</v>
      </c>
      <c r="E377" s="103">
        <f>SUM(E371:E376)</f>
        <v>113</v>
      </c>
      <c r="F377" s="103">
        <f>SUM(F371:F376)</f>
        <v>35874</v>
      </c>
    </row>
    <row r="378" spans="1:89" s="37" customFormat="1" hidden="1" x14ac:dyDescent="0.25">
      <c r="A378" s="16" t="s">
        <v>187</v>
      </c>
      <c r="B378" s="59"/>
      <c r="C378" s="111"/>
      <c r="D378" s="111"/>
      <c r="E378" s="111"/>
      <c r="F378" s="111"/>
    </row>
    <row r="379" spans="1:89" s="37" customFormat="1" hidden="1" x14ac:dyDescent="0.25">
      <c r="A379" s="17" t="s">
        <v>141</v>
      </c>
      <c r="B379" s="149"/>
      <c r="C379" s="111">
        <f>C380+C381+C382+C383</f>
        <v>24392</v>
      </c>
      <c r="D379" s="111"/>
      <c r="E379" s="111"/>
      <c r="F379" s="111"/>
    </row>
    <row r="380" spans="1:89" s="37" customFormat="1" hidden="1" x14ac:dyDescent="0.25">
      <c r="A380" s="17" t="s">
        <v>180</v>
      </c>
      <c r="B380" s="7"/>
      <c r="C380" s="111">
        <v>5300</v>
      </c>
      <c r="D380" s="111"/>
      <c r="E380" s="111"/>
      <c r="F380" s="111"/>
    </row>
    <row r="381" spans="1:89" s="37" customFormat="1" ht="30" hidden="1" x14ac:dyDescent="0.25">
      <c r="A381" s="17" t="s">
        <v>216</v>
      </c>
      <c r="B381" s="7"/>
      <c r="C381" s="111">
        <v>7542</v>
      </c>
      <c r="D381" s="111"/>
      <c r="E381" s="111"/>
      <c r="F381" s="111"/>
    </row>
    <row r="382" spans="1:89" s="37" customFormat="1" ht="30" hidden="1" x14ac:dyDescent="0.25">
      <c r="A382" s="17" t="s">
        <v>217</v>
      </c>
      <c r="B382" s="7"/>
      <c r="C382" s="111">
        <v>1000</v>
      </c>
      <c r="D382" s="111"/>
      <c r="E382" s="111"/>
      <c r="F382" s="111"/>
    </row>
    <row r="383" spans="1:89" s="37" customFormat="1" hidden="1" x14ac:dyDescent="0.25">
      <c r="A383" s="17" t="s">
        <v>218</v>
      </c>
      <c r="B383" s="7"/>
      <c r="C383" s="111">
        <v>10550</v>
      </c>
      <c r="D383" s="111"/>
      <c r="E383" s="111"/>
      <c r="F383" s="111"/>
    </row>
    <row r="384" spans="1:89" s="37" customFormat="1" hidden="1" x14ac:dyDescent="0.25">
      <c r="A384" s="25" t="s">
        <v>139</v>
      </c>
      <c r="B384" s="7"/>
      <c r="C384" s="111">
        <v>85200</v>
      </c>
      <c r="D384" s="111"/>
      <c r="E384" s="111"/>
      <c r="F384" s="111"/>
    </row>
    <row r="385" spans="1:6" s="37" customFormat="1" hidden="1" x14ac:dyDescent="0.25">
      <c r="A385" s="191" t="s">
        <v>179</v>
      </c>
      <c r="B385" s="7"/>
      <c r="C385" s="111"/>
      <c r="D385" s="111"/>
      <c r="E385" s="111"/>
      <c r="F385" s="111"/>
    </row>
    <row r="386" spans="1:6" s="37" customFormat="1" hidden="1" x14ac:dyDescent="0.25">
      <c r="A386" s="18" t="s">
        <v>158</v>
      </c>
      <c r="B386" s="7"/>
      <c r="C386" s="103">
        <f>C379+ROUND(C384*3.2,0)</f>
        <v>297032</v>
      </c>
      <c r="D386" s="111"/>
      <c r="E386" s="111"/>
      <c r="F386" s="111"/>
    </row>
    <row r="387" spans="1:6" s="37" customFormat="1" hidden="1" x14ac:dyDescent="0.25">
      <c r="A387" s="16" t="s">
        <v>186</v>
      </c>
      <c r="B387" s="102"/>
      <c r="C387" s="103"/>
      <c r="D387" s="111"/>
      <c r="E387" s="111"/>
      <c r="F387" s="111"/>
    </row>
    <row r="388" spans="1:6" s="37" customFormat="1" hidden="1" x14ac:dyDescent="0.25">
      <c r="A388" s="17" t="s">
        <v>141</v>
      </c>
      <c r="B388" s="102"/>
      <c r="C388" s="111">
        <f>C389+C390+C397+C405+C406+C407+C408+C409</f>
        <v>129203</v>
      </c>
      <c r="D388" s="111"/>
      <c r="E388" s="111"/>
      <c r="F388" s="111"/>
    </row>
    <row r="389" spans="1:6" s="37" customFormat="1" hidden="1" x14ac:dyDescent="0.25">
      <c r="A389" s="17" t="s">
        <v>180</v>
      </c>
      <c r="B389" s="102"/>
      <c r="C389" s="111"/>
      <c r="D389" s="111"/>
      <c r="E389" s="111"/>
      <c r="F389" s="111"/>
    </row>
    <row r="390" spans="1:6" s="37" customFormat="1" ht="30" hidden="1" x14ac:dyDescent="0.25">
      <c r="A390" s="17" t="s">
        <v>181</v>
      </c>
      <c r="B390" s="102"/>
      <c r="C390" s="133">
        <f>C391+C392+C393+C395</f>
        <v>4708</v>
      </c>
      <c r="D390" s="111"/>
      <c r="E390" s="111"/>
      <c r="F390" s="111"/>
    </row>
    <row r="391" spans="1:6" s="37" customFormat="1" ht="30" hidden="1" x14ac:dyDescent="0.25">
      <c r="A391" s="17" t="s">
        <v>182</v>
      </c>
      <c r="B391" s="102"/>
      <c r="C391" s="133"/>
      <c r="D391" s="111"/>
      <c r="E391" s="111"/>
      <c r="F391" s="111"/>
    </row>
    <row r="392" spans="1:6" s="37" customFormat="1" ht="30" hidden="1" x14ac:dyDescent="0.25">
      <c r="A392" s="17" t="s">
        <v>183</v>
      </c>
      <c r="B392" s="102"/>
      <c r="C392" s="133"/>
      <c r="D392" s="111"/>
      <c r="E392" s="111"/>
      <c r="F392" s="111"/>
    </row>
    <row r="393" spans="1:6" s="37" customFormat="1" ht="45" hidden="1" x14ac:dyDescent="0.25">
      <c r="A393" s="17" t="s">
        <v>250</v>
      </c>
      <c r="B393" s="102"/>
      <c r="C393" s="133">
        <v>850</v>
      </c>
      <c r="D393" s="111"/>
      <c r="E393" s="111"/>
      <c r="F393" s="111"/>
    </row>
    <row r="394" spans="1:6" s="37" customFormat="1" hidden="1" x14ac:dyDescent="0.25">
      <c r="A394" s="220" t="s">
        <v>251</v>
      </c>
      <c r="B394" s="102"/>
      <c r="C394" s="133">
        <v>100</v>
      </c>
      <c r="D394" s="111"/>
      <c r="E394" s="111"/>
      <c r="F394" s="111"/>
    </row>
    <row r="395" spans="1:6" s="37" customFormat="1" ht="30" hidden="1" x14ac:dyDescent="0.25">
      <c r="A395" s="17" t="s">
        <v>252</v>
      </c>
      <c r="B395" s="102"/>
      <c r="C395" s="133">
        <v>3858</v>
      </c>
      <c r="D395" s="111"/>
      <c r="E395" s="111"/>
      <c r="F395" s="111"/>
    </row>
    <row r="396" spans="1:6" s="37" customFormat="1" hidden="1" x14ac:dyDescent="0.25">
      <c r="A396" s="220" t="s">
        <v>251</v>
      </c>
      <c r="B396" s="102"/>
      <c r="C396" s="133">
        <v>433</v>
      </c>
      <c r="D396" s="111"/>
      <c r="E396" s="111"/>
      <c r="F396" s="111"/>
    </row>
    <row r="397" spans="1:6" s="37" customFormat="1" ht="30" hidden="1" x14ac:dyDescent="0.25">
      <c r="A397" s="17" t="s">
        <v>219</v>
      </c>
      <c r="B397" s="102"/>
      <c r="C397" s="133">
        <f>C398+C399+C401+C403</f>
        <v>124495</v>
      </c>
      <c r="D397" s="111"/>
      <c r="E397" s="111"/>
      <c r="F397" s="111"/>
    </row>
    <row r="398" spans="1:6" s="37" customFormat="1" ht="30" hidden="1" x14ac:dyDescent="0.25">
      <c r="A398" s="17" t="s">
        <v>220</v>
      </c>
      <c r="B398" s="102"/>
      <c r="C398" s="133"/>
      <c r="D398" s="111"/>
      <c r="E398" s="111"/>
      <c r="F398" s="111"/>
    </row>
    <row r="399" spans="1:6" s="37" customFormat="1" ht="45" hidden="1" x14ac:dyDescent="0.25">
      <c r="A399" s="17" t="s">
        <v>253</v>
      </c>
      <c r="B399" s="102"/>
      <c r="C399" s="133">
        <v>93995</v>
      </c>
      <c r="D399" s="111"/>
      <c r="E399" s="111"/>
      <c r="F399" s="111"/>
    </row>
    <row r="400" spans="1:6" s="37" customFormat="1" hidden="1" x14ac:dyDescent="0.25">
      <c r="A400" s="220" t="s">
        <v>251</v>
      </c>
      <c r="B400" s="102"/>
      <c r="C400" s="133">
        <v>27514</v>
      </c>
      <c r="D400" s="111"/>
      <c r="E400" s="111"/>
      <c r="F400" s="111"/>
    </row>
    <row r="401" spans="1:6" s="37" customFormat="1" ht="45" hidden="1" x14ac:dyDescent="0.25">
      <c r="A401" s="17" t="s">
        <v>254</v>
      </c>
      <c r="B401" s="102"/>
      <c r="C401" s="133">
        <v>30500</v>
      </c>
      <c r="D401" s="111"/>
      <c r="E401" s="111"/>
      <c r="F401" s="111"/>
    </row>
    <row r="402" spans="1:6" s="37" customFormat="1" hidden="1" x14ac:dyDescent="0.25">
      <c r="A402" s="220" t="s">
        <v>251</v>
      </c>
      <c r="B402" s="102"/>
      <c r="C402" s="133">
        <v>20100</v>
      </c>
      <c r="D402" s="111"/>
      <c r="E402" s="111"/>
      <c r="F402" s="111"/>
    </row>
    <row r="403" spans="1:6" s="37" customFormat="1" ht="30" hidden="1" x14ac:dyDescent="0.25">
      <c r="A403" s="17" t="s">
        <v>221</v>
      </c>
      <c r="B403" s="102"/>
      <c r="C403" s="133"/>
      <c r="D403" s="111"/>
      <c r="E403" s="111"/>
      <c r="F403" s="111"/>
    </row>
    <row r="404" spans="1:6" s="37" customFormat="1" hidden="1" x14ac:dyDescent="0.25">
      <c r="A404" s="220" t="s">
        <v>251</v>
      </c>
      <c r="B404" s="102"/>
      <c r="C404" s="133"/>
      <c r="D404" s="111"/>
      <c r="E404" s="111"/>
      <c r="F404" s="111"/>
    </row>
    <row r="405" spans="1:6" s="37" customFormat="1" ht="30" hidden="1" x14ac:dyDescent="0.25">
      <c r="A405" s="17" t="s">
        <v>222</v>
      </c>
      <c r="B405" s="102"/>
      <c r="C405" s="133"/>
      <c r="D405" s="111"/>
      <c r="E405" s="111"/>
      <c r="F405" s="111"/>
    </row>
    <row r="406" spans="1:6" s="37" customFormat="1" ht="30" hidden="1" x14ac:dyDescent="0.25">
      <c r="A406" s="17" t="s">
        <v>223</v>
      </c>
      <c r="B406" s="102"/>
      <c r="C406" s="133"/>
      <c r="D406" s="111"/>
      <c r="E406" s="111"/>
      <c r="F406" s="111"/>
    </row>
    <row r="407" spans="1:6" s="37" customFormat="1" ht="30" hidden="1" x14ac:dyDescent="0.25">
      <c r="A407" s="17" t="s">
        <v>224</v>
      </c>
      <c r="B407" s="102"/>
      <c r="C407" s="133"/>
      <c r="D407" s="111"/>
      <c r="E407" s="111"/>
      <c r="F407" s="111"/>
    </row>
    <row r="408" spans="1:6" s="37" customFormat="1" hidden="1" x14ac:dyDescent="0.25">
      <c r="A408" s="17" t="s">
        <v>225</v>
      </c>
      <c r="B408" s="102"/>
      <c r="C408" s="111"/>
      <c r="D408" s="111"/>
      <c r="E408" s="111"/>
      <c r="F408" s="111"/>
    </row>
    <row r="409" spans="1:6" s="37" customFormat="1" hidden="1" x14ac:dyDescent="0.25">
      <c r="A409" s="17" t="s">
        <v>259</v>
      </c>
      <c r="B409" s="102"/>
      <c r="C409" s="111"/>
      <c r="D409" s="111"/>
      <c r="E409" s="111"/>
      <c r="F409" s="111"/>
    </row>
    <row r="410" spans="1:6" s="37" customFormat="1" hidden="1" x14ac:dyDescent="0.25">
      <c r="A410" s="191" t="s">
        <v>270</v>
      </c>
      <c r="B410" s="102"/>
      <c r="C410" s="111"/>
      <c r="D410" s="111"/>
      <c r="E410" s="111"/>
      <c r="F410" s="111"/>
    </row>
    <row r="411" spans="1:6" s="37" customFormat="1" hidden="1" x14ac:dyDescent="0.25">
      <c r="A411" s="25" t="s">
        <v>139</v>
      </c>
      <c r="B411" s="102"/>
      <c r="C411" s="111"/>
      <c r="D411" s="111"/>
      <c r="E411" s="111"/>
      <c r="F411" s="111"/>
    </row>
    <row r="412" spans="1:6" s="37" customFormat="1" hidden="1" x14ac:dyDescent="0.25">
      <c r="A412" s="191" t="s">
        <v>179</v>
      </c>
      <c r="B412" s="102"/>
      <c r="C412" s="111"/>
      <c r="D412" s="111"/>
      <c r="E412" s="111"/>
      <c r="F412" s="111"/>
    </row>
    <row r="413" spans="1:6" s="37" customFormat="1" ht="30" hidden="1" x14ac:dyDescent="0.25">
      <c r="A413" s="25" t="s">
        <v>140</v>
      </c>
      <c r="B413" s="102"/>
      <c r="C413" s="111">
        <v>28027</v>
      </c>
      <c r="D413" s="111"/>
      <c r="E413" s="111"/>
      <c r="F413" s="111"/>
    </row>
    <row r="414" spans="1:6" s="37" customFormat="1" hidden="1" x14ac:dyDescent="0.25">
      <c r="A414" s="192" t="s">
        <v>197</v>
      </c>
      <c r="B414" s="102"/>
      <c r="C414" s="111">
        <v>5100</v>
      </c>
      <c r="D414" s="111"/>
      <c r="E414" s="111"/>
      <c r="F414" s="111"/>
    </row>
    <row r="415" spans="1:6" s="37" customFormat="1" hidden="1" x14ac:dyDescent="0.25">
      <c r="A415" s="232" t="s">
        <v>256</v>
      </c>
      <c r="B415" s="102"/>
      <c r="C415" s="111">
        <v>500</v>
      </c>
      <c r="D415" s="111"/>
      <c r="E415" s="111"/>
      <c r="F415" s="111"/>
    </row>
    <row r="416" spans="1:6" s="37" customFormat="1" hidden="1" x14ac:dyDescent="0.25">
      <c r="A416" s="18" t="s">
        <v>185</v>
      </c>
      <c r="B416" s="102"/>
      <c r="C416" s="103">
        <f>C388+ROUND(C411*3.2,0)+C413</f>
        <v>157230</v>
      </c>
      <c r="D416" s="111"/>
      <c r="E416" s="111"/>
      <c r="F416" s="111"/>
    </row>
    <row r="417" spans="1:89" s="37" customFormat="1" hidden="1" x14ac:dyDescent="0.25">
      <c r="A417" s="193" t="s">
        <v>184</v>
      </c>
      <c r="B417" s="102"/>
      <c r="C417" s="103">
        <f>C386+C416</f>
        <v>454262</v>
      </c>
      <c r="D417" s="111"/>
      <c r="E417" s="111"/>
      <c r="F417" s="111"/>
    </row>
    <row r="418" spans="1:89" s="37" customFormat="1" hidden="1" x14ac:dyDescent="0.25">
      <c r="A418" s="173" t="s">
        <v>142</v>
      </c>
      <c r="B418" s="149"/>
      <c r="C418" s="103"/>
      <c r="D418" s="111"/>
      <c r="E418" s="111"/>
      <c r="F418" s="111"/>
    </row>
    <row r="419" spans="1:89" s="37" customFormat="1" hidden="1" x14ac:dyDescent="0.25">
      <c r="A419" s="36" t="s">
        <v>40</v>
      </c>
      <c r="B419" s="149"/>
      <c r="C419" s="111">
        <v>76863</v>
      </c>
      <c r="D419" s="111"/>
      <c r="E419" s="111"/>
      <c r="F419" s="111"/>
    </row>
    <row r="420" spans="1:89" s="37" customFormat="1" ht="31.5" hidden="1" customHeight="1" x14ac:dyDescent="0.25">
      <c r="A420" s="58" t="s">
        <v>176</v>
      </c>
      <c r="B420" s="149"/>
      <c r="C420" s="111">
        <v>7000</v>
      </c>
      <c r="D420" s="111"/>
      <c r="E420" s="111"/>
      <c r="F420" s="111"/>
    </row>
    <row r="421" spans="1:89" s="37" customFormat="1" ht="16.5" hidden="1" customHeight="1" x14ac:dyDescent="0.25">
      <c r="A421" s="58" t="s">
        <v>67</v>
      </c>
      <c r="B421" s="149"/>
      <c r="C421" s="111">
        <v>5977</v>
      </c>
      <c r="D421" s="111"/>
      <c r="E421" s="111"/>
      <c r="F421" s="111"/>
    </row>
    <row r="422" spans="1:89" hidden="1" x14ac:dyDescent="0.25">
      <c r="A422" s="97" t="s">
        <v>8</v>
      </c>
      <c r="B422" s="56"/>
      <c r="C422" s="111"/>
      <c r="D422" s="111"/>
      <c r="E422" s="111"/>
      <c r="F422" s="111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  <c r="BA422" s="37"/>
      <c r="BB422" s="37"/>
      <c r="BC422" s="37"/>
      <c r="BD422" s="37"/>
      <c r="BE422" s="37"/>
      <c r="BF422" s="37"/>
      <c r="BG422" s="37"/>
      <c r="BH422" s="37"/>
      <c r="BI422" s="37"/>
      <c r="BJ422" s="37"/>
      <c r="BK422" s="37"/>
      <c r="BL422" s="37"/>
      <c r="BM422" s="37"/>
      <c r="BN422" s="37"/>
      <c r="BO422" s="37"/>
      <c r="BP422" s="37"/>
      <c r="BQ422" s="37"/>
      <c r="BR422" s="37"/>
      <c r="BS422" s="37"/>
      <c r="BT422" s="37"/>
      <c r="BU422" s="37"/>
      <c r="BV422" s="37"/>
      <c r="BW422" s="37"/>
      <c r="BX422" s="37"/>
      <c r="BY422" s="37"/>
      <c r="BZ422" s="37"/>
      <c r="CA422" s="37"/>
      <c r="CB422" s="37"/>
      <c r="CC422" s="37"/>
      <c r="CD422" s="37"/>
      <c r="CE422" s="37"/>
      <c r="CF422" s="37"/>
      <c r="CG422" s="37"/>
      <c r="CH422" s="37"/>
      <c r="CI422" s="37"/>
      <c r="CJ422" s="37"/>
      <c r="CK422" s="37"/>
    </row>
    <row r="423" spans="1:89" hidden="1" x14ac:dyDescent="0.25">
      <c r="A423" s="21" t="s">
        <v>164</v>
      </c>
      <c r="B423" s="56"/>
      <c r="C423" s="111"/>
      <c r="D423" s="111"/>
      <c r="E423" s="111"/>
      <c r="F423" s="111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  <c r="BA423" s="37"/>
      <c r="BB423" s="37"/>
      <c r="BC423" s="37"/>
      <c r="BD423" s="37"/>
      <c r="BE423" s="37"/>
      <c r="BF423" s="37"/>
      <c r="BG423" s="37"/>
      <c r="BH423" s="37"/>
      <c r="BI423" s="37"/>
      <c r="BJ423" s="37"/>
      <c r="BK423" s="37"/>
      <c r="BL423" s="37"/>
      <c r="BM423" s="37"/>
      <c r="BN423" s="37"/>
      <c r="BO423" s="37"/>
      <c r="BP423" s="37"/>
      <c r="BQ423" s="37"/>
      <c r="BR423" s="37"/>
      <c r="BS423" s="37"/>
      <c r="BT423" s="37"/>
      <c r="BU423" s="37"/>
      <c r="BV423" s="37"/>
      <c r="BW423" s="37"/>
      <c r="BX423" s="37"/>
      <c r="BY423" s="37"/>
      <c r="BZ423" s="37"/>
      <c r="CA423" s="37"/>
      <c r="CB423" s="37"/>
      <c r="CC423" s="37"/>
      <c r="CD423" s="37"/>
      <c r="CE423" s="37"/>
      <c r="CF423" s="37"/>
      <c r="CG423" s="37"/>
      <c r="CH423" s="37"/>
      <c r="CI423" s="37"/>
      <c r="CJ423" s="37"/>
      <c r="CK423" s="37"/>
    </row>
    <row r="424" spans="1:89" hidden="1" x14ac:dyDescent="0.25">
      <c r="A424" s="67" t="s">
        <v>51</v>
      </c>
      <c r="B424" s="56">
        <v>300</v>
      </c>
      <c r="C424" s="111">
        <v>274</v>
      </c>
      <c r="D424" s="57">
        <v>10</v>
      </c>
      <c r="E424" s="111">
        <f>ROUND(F424/B424,0)</f>
        <v>9</v>
      </c>
      <c r="F424" s="111">
        <f>ROUND(C424*D424,0)</f>
        <v>2740</v>
      </c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  <c r="BA424" s="37"/>
      <c r="BB424" s="37"/>
      <c r="BC424" s="37"/>
      <c r="BD424" s="37"/>
      <c r="BE424" s="37"/>
      <c r="BF424" s="37"/>
      <c r="BG424" s="37"/>
      <c r="BH424" s="37"/>
      <c r="BI424" s="37"/>
      <c r="BJ424" s="37"/>
      <c r="BK424" s="37"/>
      <c r="BL424" s="37"/>
      <c r="BM424" s="37"/>
      <c r="BN424" s="37"/>
      <c r="BO424" s="37"/>
      <c r="BP424" s="37"/>
      <c r="BQ424" s="37"/>
      <c r="BR424" s="37"/>
      <c r="BS424" s="37"/>
      <c r="BT424" s="37"/>
      <c r="BU424" s="37"/>
      <c r="BV424" s="37"/>
      <c r="BW424" s="37"/>
      <c r="BX424" s="37"/>
      <c r="BY424" s="37"/>
      <c r="BZ424" s="37"/>
      <c r="CA424" s="37"/>
      <c r="CB424" s="37"/>
      <c r="CC424" s="37"/>
      <c r="CD424" s="37"/>
      <c r="CE424" s="37"/>
      <c r="CF424" s="37"/>
      <c r="CG424" s="37"/>
      <c r="CH424" s="37"/>
      <c r="CI424" s="37"/>
      <c r="CJ424" s="37"/>
      <c r="CK424" s="37"/>
    </row>
    <row r="425" spans="1:89" hidden="1" x14ac:dyDescent="0.25">
      <c r="A425" s="21" t="s">
        <v>10</v>
      </c>
      <c r="B425" s="56"/>
      <c r="C425" s="121">
        <f>C424</f>
        <v>274</v>
      </c>
      <c r="D425" s="163">
        <f>D424</f>
        <v>10</v>
      </c>
      <c r="E425" s="121">
        <f>E424</f>
        <v>9</v>
      </c>
      <c r="F425" s="121">
        <f>F424</f>
        <v>2740</v>
      </c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  <c r="BA425" s="37"/>
      <c r="BB425" s="37"/>
      <c r="BC425" s="37"/>
      <c r="BD425" s="37"/>
      <c r="BE425" s="37"/>
      <c r="BF425" s="37"/>
      <c r="BG425" s="37"/>
      <c r="BH425" s="37"/>
      <c r="BI425" s="37"/>
      <c r="BJ425" s="37"/>
      <c r="BK425" s="37"/>
      <c r="BL425" s="37"/>
      <c r="BM425" s="37"/>
      <c r="BN425" s="37"/>
      <c r="BO425" s="37"/>
      <c r="BP425" s="37"/>
      <c r="BQ425" s="37"/>
      <c r="BR425" s="37"/>
      <c r="BS425" s="37"/>
      <c r="BT425" s="37"/>
      <c r="BU425" s="37"/>
      <c r="BV425" s="37"/>
      <c r="BW425" s="37"/>
      <c r="BX425" s="37"/>
      <c r="BY425" s="37"/>
      <c r="BZ425" s="37"/>
      <c r="CA425" s="37"/>
      <c r="CB425" s="37"/>
      <c r="CC425" s="37"/>
      <c r="CD425" s="37"/>
      <c r="CE425" s="37"/>
      <c r="CF425" s="37"/>
      <c r="CG425" s="37"/>
      <c r="CH425" s="37"/>
      <c r="CI425" s="37"/>
      <c r="CJ425" s="37"/>
      <c r="CK425" s="37"/>
    </row>
    <row r="426" spans="1:89" hidden="1" x14ac:dyDescent="0.25">
      <c r="A426" s="21" t="s">
        <v>23</v>
      </c>
      <c r="B426" s="56"/>
      <c r="C426" s="121"/>
      <c r="D426" s="163"/>
      <c r="E426" s="121"/>
      <c r="F426" s="121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7"/>
      <c r="AR426" s="37"/>
      <c r="AS426" s="37"/>
      <c r="AT426" s="37"/>
      <c r="AU426" s="37"/>
      <c r="AV426" s="37"/>
      <c r="AW426" s="37"/>
      <c r="AX426" s="37"/>
      <c r="AY426" s="37"/>
      <c r="AZ426" s="37"/>
      <c r="BA426" s="37"/>
      <c r="BB426" s="37"/>
      <c r="BC426" s="37"/>
      <c r="BD426" s="37"/>
      <c r="BE426" s="37"/>
      <c r="BF426" s="37"/>
      <c r="BG426" s="37"/>
      <c r="BH426" s="37"/>
      <c r="BI426" s="37"/>
      <c r="BJ426" s="37"/>
      <c r="BK426" s="37"/>
      <c r="BL426" s="37"/>
      <c r="BM426" s="37"/>
      <c r="BN426" s="37"/>
      <c r="BO426" s="37"/>
      <c r="BP426" s="37"/>
      <c r="BQ426" s="37"/>
      <c r="BR426" s="37"/>
      <c r="BS426" s="37"/>
      <c r="BT426" s="37"/>
      <c r="BU426" s="37"/>
      <c r="BV426" s="37"/>
      <c r="BW426" s="37"/>
      <c r="BX426" s="37"/>
      <c r="BY426" s="37"/>
      <c r="BZ426" s="37"/>
      <c r="CA426" s="37"/>
      <c r="CB426" s="37"/>
      <c r="CC426" s="37"/>
      <c r="CD426" s="37"/>
      <c r="CE426" s="37"/>
      <c r="CF426" s="37"/>
      <c r="CG426" s="37"/>
      <c r="CH426" s="37"/>
      <c r="CI426" s="37"/>
      <c r="CJ426" s="37"/>
      <c r="CK426" s="37"/>
    </row>
    <row r="427" spans="1:89" hidden="1" x14ac:dyDescent="0.25">
      <c r="A427" s="155" t="s">
        <v>165</v>
      </c>
      <c r="B427" s="56">
        <v>240</v>
      </c>
      <c r="C427" s="111">
        <v>748</v>
      </c>
      <c r="D427" s="57">
        <v>8</v>
      </c>
      <c r="E427" s="111">
        <f>ROUND(F427/B427,0)</f>
        <v>25</v>
      </c>
      <c r="F427" s="111">
        <f>ROUND(C427*D427,0)</f>
        <v>5984</v>
      </c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  <c r="BA427" s="37"/>
      <c r="BB427" s="37"/>
      <c r="BC427" s="37"/>
      <c r="BD427" s="37"/>
      <c r="BE427" s="37"/>
      <c r="BF427" s="37"/>
      <c r="BG427" s="37"/>
      <c r="BH427" s="37"/>
      <c r="BI427" s="37"/>
      <c r="BJ427" s="37"/>
      <c r="BK427" s="37"/>
      <c r="BL427" s="37"/>
      <c r="BM427" s="37"/>
      <c r="BN427" s="37"/>
      <c r="BO427" s="37"/>
      <c r="BP427" s="37"/>
      <c r="BQ427" s="37"/>
      <c r="BR427" s="37"/>
      <c r="BS427" s="37"/>
      <c r="BT427" s="37"/>
      <c r="BU427" s="37"/>
      <c r="BV427" s="37"/>
      <c r="BW427" s="37"/>
      <c r="BX427" s="37"/>
      <c r="BY427" s="37"/>
      <c r="BZ427" s="37"/>
      <c r="CA427" s="37"/>
      <c r="CB427" s="37"/>
      <c r="CC427" s="37"/>
      <c r="CD427" s="37"/>
      <c r="CE427" s="37"/>
      <c r="CF427" s="37"/>
      <c r="CG427" s="37"/>
      <c r="CH427" s="37"/>
      <c r="CI427" s="37"/>
      <c r="CJ427" s="37"/>
      <c r="CK427" s="37"/>
    </row>
    <row r="428" spans="1:89" hidden="1" x14ac:dyDescent="0.25">
      <c r="A428" s="188" t="s">
        <v>13</v>
      </c>
      <c r="B428" s="56">
        <v>240</v>
      </c>
      <c r="C428" s="111">
        <v>93</v>
      </c>
      <c r="D428" s="57">
        <v>3</v>
      </c>
      <c r="E428" s="111">
        <f>ROUND(F428/B428,0)</f>
        <v>1</v>
      </c>
      <c r="F428" s="111">
        <f>ROUND(C428*D428,0)</f>
        <v>279</v>
      </c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7"/>
      <c r="AS428" s="37"/>
      <c r="AT428" s="37"/>
      <c r="AU428" s="37"/>
      <c r="AV428" s="37"/>
      <c r="AW428" s="37"/>
      <c r="AX428" s="37"/>
      <c r="AY428" s="37"/>
      <c r="AZ428" s="37"/>
      <c r="BA428" s="37"/>
      <c r="BB428" s="37"/>
      <c r="BC428" s="37"/>
      <c r="BD428" s="37"/>
      <c r="BE428" s="37"/>
      <c r="BF428" s="37"/>
      <c r="BG428" s="37"/>
      <c r="BH428" s="37"/>
      <c r="BI428" s="37"/>
      <c r="BJ428" s="37"/>
      <c r="BK428" s="37"/>
      <c r="BL428" s="37"/>
      <c r="BM428" s="37"/>
      <c r="BN428" s="37"/>
      <c r="BO428" s="37"/>
      <c r="BP428" s="37"/>
      <c r="BQ428" s="37"/>
      <c r="BR428" s="37"/>
      <c r="BS428" s="37"/>
      <c r="BT428" s="37"/>
      <c r="BU428" s="37"/>
      <c r="BV428" s="37"/>
      <c r="BW428" s="37"/>
      <c r="BX428" s="37"/>
      <c r="BY428" s="37"/>
      <c r="BZ428" s="37"/>
      <c r="CA428" s="37"/>
      <c r="CB428" s="37"/>
      <c r="CC428" s="37"/>
      <c r="CD428" s="37"/>
      <c r="CE428" s="37"/>
      <c r="CF428" s="37"/>
      <c r="CG428" s="37"/>
      <c r="CH428" s="37"/>
      <c r="CI428" s="37"/>
      <c r="CJ428" s="37"/>
      <c r="CK428" s="37"/>
    </row>
    <row r="429" spans="1:89" hidden="1" x14ac:dyDescent="0.25">
      <c r="A429" s="164" t="s">
        <v>166</v>
      </c>
      <c r="B429" s="56"/>
      <c r="C429" s="121">
        <f>C427+C428</f>
        <v>841</v>
      </c>
      <c r="D429" s="163">
        <f>F429/C429</f>
        <v>7.447086801426873</v>
      </c>
      <c r="E429" s="121">
        <f>E427+E428</f>
        <v>26</v>
      </c>
      <c r="F429" s="121">
        <f>F427+F428</f>
        <v>6263</v>
      </c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  <c r="BA429" s="37"/>
      <c r="BB429" s="37"/>
      <c r="BC429" s="37"/>
      <c r="BD429" s="37"/>
      <c r="BE429" s="37"/>
      <c r="BF429" s="37"/>
      <c r="BG429" s="37"/>
      <c r="BH429" s="37"/>
      <c r="BI429" s="37"/>
      <c r="BJ429" s="37"/>
      <c r="BK429" s="37"/>
      <c r="BL429" s="37"/>
      <c r="BM429" s="37"/>
      <c r="BN429" s="37"/>
      <c r="BO429" s="37"/>
      <c r="BP429" s="37"/>
      <c r="BQ429" s="37"/>
      <c r="BR429" s="37"/>
      <c r="BS429" s="37"/>
      <c r="BT429" s="37"/>
      <c r="BU429" s="37"/>
      <c r="BV429" s="37"/>
      <c r="BW429" s="37"/>
      <c r="BX429" s="37"/>
      <c r="BY429" s="37"/>
      <c r="BZ429" s="37"/>
      <c r="CA429" s="37"/>
      <c r="CB429" s="37"/>
      <c r="CC429" s="37"/>
      <c r="CD429" s="37"/>
      <c r="CE429" s="37"/>
      <c r="CF429" s="37"/>
      <c r="CG429" s="37"/>
      <c r="CH429" s="37"/>
      <c r="CI429" s="37"/>
      <c r="CJ429" s="37"/>
      <c r="CK429" s="37"/>
    </row>
    <row r="430" spans="1:89" ht="19.5" hidden="1" customHeight="1" x14ac:dyDescent="0.25">
      <c r="A430" s="23" t="s">
        <v>137</v>
      </c>
      <c r="B430" s="59"/>
      <c r="C430" s="103">
        <f>C425+C429</f>
        <v>1115</v>
      </c>
      <c r="D430" s="162">
        <f>F430/C430</f>
        <v>8.0744394618834079</v>
      </c>
      <c r="E430" s="103">
        <f>E425+E429</f>
        <v>35</v>
      </c>
      <c r="F430" s="103">
        <f>F425+F429</f>
        <v>9003</v>
      </c>
    </row>
    <row r="431" spans="1:89" s="37" customFormat="1" hidden="1" thickBot="1" x14ac:dyDescent="0.25">
      <c r="A431" s="112" t="s">
        <v>11</v>
      </c>
      <c r="B431" s="166"/>
      <c r="C431" s="113"/>
      <c r="D431" s="113"/>
      <c r="E431" s="113"/>
      <c r="F431" s="113"/>
    </row>
    <row r="432" spans="1:89" s="37" customFormat="1" ht="22.5" hidden="1" customHeight="1" x14ac:dyDescent="0.25">
      <c r="A432" s="80" t="s">
        <v>263</v>
      </c>
      <c r="B432" s="149"/>
      <c r="C432" s="111"/>
      <c r="D432" s="111"/>
      <c r="E432" s="111"/>
      <c r="F432" s="111"/>
    </row>
    <row r="433" spans="1:89" s="37" customFormat="1" hidden="1" x14ac:dyDescent="0.25">
      <c r="A433" s="16" t="s">
        <v>186</v>
      </c>
      <c r="B433" s="7"/>
      <c r="C433" s="111"/>
      <c r="D433" s="111"/>
      <c r="E433" s="111"/>
      <c r="F433" s="111"/>
    </row>
    <row r="434" spans="1:89" s="37" customFormat="1" hidden="1" x14ac:dyDescent="0.25">
      <c r="A434" s="17" t="s">
        <v>141</v>
      </c>
      <c r="B434" s="7"/>
      <c r="C434" s="111">
        <f>C435+C436+C443+C451+C452+C453+C454+C455</f>
        <v>158283</v>
      </c>
      <c r="D434" s="111"/>
      <c r="E434" s="111"/>
      <c r="F434" s="111"/>
    </row>
    <row r="435" spans="1:89" hidden="1" x14ac:dyDescent="0.25">
      <c r="A435" s="17" t="s">
        <v>180</v>
      </c>
      <c r="B435" s="7"/>
      <c r="C435" s="111">
        <v>16000</v>
      </c>
      <c r="D435" s="111"/>
      <c r="E435" s="111"/>
      <c r="F435" s="111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  <c r="BA435" s="37"/>
      <c r="BB435" s="37"/>
      <c r="BC435" s="37"/>
      <c r="BD435" s="37"/>
      <c r="BE435" s="37"/>
      <c r="BF435" s="37"/>
      <c r="BG435" s="37"/>
      <c r="BH435" s="37"/>
      <c r="BI435" s="37"/>
      <c r="BJ435" s="37"/>
      <c r="BK435" s="37"/>
      <c r="BL435" s="37"/>
      <c r="BM435" s="37"/>
      <c r="BN435" s="37"/>
      <c r="BO435" s="37"/>
      <c r="BP435" s="37"/>
      <c r="BQ435" s="37"/>
      <c r="BR435" s="37"/>
      <c r="BS435" s="37"/>
      <c r="BT435" s="37"/>
      <c r="BU435" s="37"/>
      <c r="BV435" s="37"/>
      <c r="BW435" s="37"/>
      <c r="BX435" s="37"/>
      <c r="BY435" s="37"/>
      <c r="BZ435" s="37"/>
      <c r="CA435" s="37"/>
      <c r="CB435" s="37"/>
      <c r="CC435" s="37"/>
      <c r="CD435" s="37"/>
      <c r="CE435" s="37"/>
      <c r="CF435" s="37"/>
      <c r="CG435" s="37"/>
      <c r="CH435" s="37"/>
      <c r="CI435" s="37"/>
      <c r="CJ435" s="37"/>
      <c r="CK435" s="37"/>
    </row>
    <row r="436" spans="1:89" ht="30" hidden="1" x14ac:dyDescent="0.25">
      <c r="A436" s="17" t="s">
        <v>181</v>
      </c>
      <c r="B436" s="102"/>
      <c r="C436" s="133">
        <f>C437+C438+C439+C441</f>
        <v>0</v>
      </c>
      <c r="D436" s="111"/>
      <c r="E436" s="111"/>
      <c r="F436" s="111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7"/>
      <c r="AS436" s="37"/>
      <c r="AT436" s="37"/>
      <c r="AU436" s="37"/>
      <c r="AV436" s="37"/>
      <c r="AW436" s="37"/>
      <c r="AX436" s="37"/>
      <c r="AY436" s="37"/>
      <c r="AZ436" s="37"/>
      <c r="BA436" s="37"/>
      <c r="BB436" s="37"/>
      <c r="BC436" s="37"/>
      <c r="BD436" s="37"/>
      <c r="BE436" s="37"/>
      <c r="BF436" s="37"/>
      <c r="BG436" s="37"/>
      <c r="BH436" s="37"/>
      <c r="BI436" s="37"/>
      <c r="BJ436" s="37"/>
      <c r="BK436" s="37"/>
      <c r="BL436" s="37"/>
      <c r="BM436" s="37"/>
      <c r="BN436" s="37"/>
      <c r="BO436" s="37"/>
      <c r="BP436" s="37"/>
      <c r="BQ436" s="37"/>
      <c r="BR436" s="37"/>
      <c r="BS436" s="37"/>
      <c r="BT436" s="37"/>
      <c r="BU436" s="37"/>
      <c r="BV436" s="37"/>
      <c r="BW436" s="37"/>
      <c r="BX436" s="37"/>
      <c r="BY436" s="37"/>
      <c r="BZ436" s="37"/>
      <c r="CA436" s="37"/>
      <c r="CB436" s="37"/>
      <c r="CC436" s="37"/>
      <c r="CD436" s="37"/>
      <c r="CE436" s="37"/>
      <c r="CF436" s="37"/>
      <c r="CG436" s="37"/>
      <c r="CH436" s="37"/>
      <c r="CI436" s="37"/>
      <c r="CJ436" s="37"/>
      <c r="CK436" s="37"/>
    </row>
    <row r="437" spans="1:89" ht="30" hidden="1" x14ac:dyDescent="0.25">
      <c r="A437" s="17" t="s">
        <v>182</v>
      </c>
      <c r="B437" s="102"/>
      <c r="C437" s="133"/>
      <c r="D437" s="111"/>
      <c r="E437" s="111"/>
      <c r="F437" s="111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  <c r="BA437" s="37"/>
      <c r="BB437" s="37"/>
      <c r="BC437" s="37"/>
      <c r="BD437" s="37"/>
      <c r="BE437" s="37"/>
      <c r="BF437" s="37"/>
      <c r="BG437" s="37"/>
      <c r="BH437" s="37"/>
      <c r="BI437" s="37"/>
      <c r="BJ437" s="37"/>
      <c r="BK437" s="37"/>
      <c r="BL437" s="37"/>
      <c r="BM437" s="37"/>
      <c r="BN437" s="37"/>
      <c r="BO437" s="37"/>
      <c r="BP437" s="37"/>
      <c r="BQ437" s="37"/>
      <c r="BR437" s="37"/>
      <c r="BS437" s="37"/>
      <c r="BT437" s="37"/>
      <c r="BU437" s="37"/>
      <c r="BV437" s="37"/>
      <c r="BW437" s="37"/>
      <c r="BX437" s="37"/>
      <c r="BY437" s="37"/>
      <c r="BZ437" s="37"/>
      <c r="CA437" s="37"/>
      <c r="CB437" s="37"/>
      <c r="CC437" s="37"/>
      <c r="CD437" s="37"/>
      <c r="CE437" s="37"/>
      <c r="CF437" s="37"/>
      <c r="CG437" s="37"/>
      <c r="CH437" s="37"/>
      <c r="CI437" s="37"/>
      <c r="CJ437" s="37"/>
      <c r="CK437" s="37"/>
    </row>
    <row r="438" spans="1:89" ht="30" hidden="1" x14ac:dyDescent="0.25">
      <c r="A438" s="17" t="s">
        <v>183</v>
      </c>
      <c r="B438" s="102"/>
      <c r="C438" s="133"/>
      <c r="D438" s="111"/>
      <c r="E438" s="111"/>
      <c r="F438" s="111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  <c r="BA438" s="37"/>
      <c r="BB438" s="37"/>
      <c r="BC438" s="37"/>
      <c r="BD438" s="37"/>
      <c r="BE438" s="37"/>
      <c r="BF438" s="37"/>
      <c r="BG438" s="37"/>
      <c r="BH438" s="37"/>
      <c r="BI438" s="37"/>
      <c r="BJ438" s="37"/>
      <c r="BK438" s="37"/>
      <c r="BL438" s="37"/>
      <c r="BM438" s="37"/>
      <c r="BN438" s="37"/>
      <c r="BO438" s="37"/>
      <c r="BP438" s="37"/>
      <c r="BQ438" s="37"/>
      <c r="BR438" s="37"/>
      <c r="BS438" s="37"/>
      <c r="BT438" s="37"/>
      <c r="BU438" s="37"/>
      <c r="BV438" s="37"/>
      <c r="BW438" s="37"/>
      <c r="BX438" s="37"/>
      <c r="BY438" s="37"/>
      <c r="BZ438" s="37"/>
      <c r="CA438" s="37"/>
      <c r="CB438" s="37"/>
      <c r="CC438" s="37"/>
      <c r="CD438" s="37"/>
      <c r="CE438" s="37"/>
      <c r="CF438" s="37"/>
      <c r="CG438" s="37"/>
      <c r="CH438" s="37"/>
      <c r="CI438" s="37"/>
      <c r="CJ438" s="37"/>
      <c r="CK438" s="37"/>
    </row>
    <row r="439" spans="1:89" ht="45" hidden="1" x14ac:dyDescent="0.25">
      <c r="A439" s="17" t="s">
        <v>250</v>
      </c>
      <c r="B439" s="102"/>
      <c r="C439" s="133"/>
      <c r="D439" s="111"/>
      <c r="E439" s="111"/>
      <c r="F439" s="111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  <c r="BA439" s="37"/>
      <c r="BB439" s="37"/>
      <c r="BC439" s="37"/>
      <c r="BD439" s="37"/>
      <c r="BE439" s="37"/>
      <c r="BF439" s="37"/>
      <c r="BG439" s="37"/>
      <c r="BH439" s="37"/>
      <c r="BI439" s="37"/>
      <c r="BJ439" s="37"/>
      <c r="BK439" s="37"/>
      <c r="BL439" s="37"/>
      <c r="BM439" s="37"/>
      <c r="BN439" s="37"/>
      <c r="BO439" s="37"/>
      <c r="BP439" s="37"/>
      <c r="BQ439" s="37"/>
      <c r="BR439" s="37"/>
      <c r="BS439" s="37"/>
      <c r="BT439" s="37"/>
      <c r="BU439" s="37"/>
      <c r="BV439" s="37"/>
      <c r="BW439" s="37"/>
      <c r="BX439" s="37"/>
      <c r="BY439" s="37"/>
      <c r="BZ439" s="37"/>
      <c r="CA439" s="37"/>
      <c r="CB439" s="37"/>
      <c r="CC439" s="37"/>
      <c r="CD439" s="37"/>
      <c r="CE439" s="37"/>
      <c r="CF439" s="37"/>
      <c r="CG439" s="37"/>
      <c r="CH439" s="37"/>
      <c r="CI439" s="37"/>
      <c r="CJ439" s="37"/>
      <c r="CK439" s="37"/>
    </row>
    <row r="440" spans="1:89" hidden="1" x14ac:dyDescent="0.25">
      <c r="A440" s="220" t="s">
        <v>251</v>
      </c>
      <c r="B440" s="102"/>
      <c r="C440" s="133"/>
      <c r="D440" s="111"/>
      <c r="E440" s="111"/>
      <c r="F440" s="111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  <c r="BA440" s="37"/>
      <c r="BB440" s="37"/>
      <c r="BC440" s="37"/>
      <c r="BD440" s="37"/>
      <c r="BE440" s="37"/>
      <c r="BF440" s="37"/>
      <c r="BG440" s="37"/>
      <c r="BH440" s="37"/>
      <c r="BI440" s="37"/>
      <c r="BJ440" s="37"/>
      <c r="BK440" s="37"/>
      <c r="BL440" s="37"/>
      <c r="BM440" s="37"/>
      <c r="BN440" s="37"/>
      <c r="BO440" s="37"/>
      <c r="BP440" s="37"/>
      <c r="BQ440" s="37"/>
      <c r="BR440" s="37"/>
      <c r="BS440" s="37"/>
      <c r="BT440" s="37"/>
      <c r="BU440" s="37"/>
      <c r="BV440" s="37"/>
      <c r="BW440" s="37"/>
      <c r="BX440" s="37"/>
      <c r="BY440" s="37"/>
      <c r="BZ440" s="37"/>
      <c r="CA440" s="37"/>
      <c r="CB440" s="37"/>
      <c r="CC440" s="37"/>
      <c r="CD440" s="37"/>
      <c r="CE440" s="37"/>
      <c r="CF440" s="37"/>
      <c r="CG440" s="37"/>
      <c r="CH440" s="37"/>
      <c r="CI440" s="37"/>
      <c r="CJ440" s="37"/>
      <c r="CK440" s="37"/>
    </row>
    <row r="441" spans="1:89" ht="30" hidden="1" x14ac:dyDescent="0.25">
      <c r="A441" s="17" t="s">
        <v>252</v>
      </c>
      <c r="B441" s="102"/>
      <c r="C441" s="133"/>
      <c r="D441" s="111"/>
      <c r="E441" s="111"/>
      <c r="F441" s="111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7"/>
      <c r="AS441" s="37"/>
      <c r="AT441" s="37"/>
      <c r="AU441" s="37"/>
      <c r="AV441" s="37"/>
      <c r="AW441" s="37"/>
      <c r="AX441" s="37"/>
      <c r="AY441" s="37"/>
      <c r="AZ441" s="37"/>
      <c r="BA441" s="37"/>
      <c r="BB441" s="37"/>
      <c r="BC441" s="37"/>
      <c r="BD441" s="37"/>
      <c r="BE441" s="37"/>
      <c r="BF441" s="37"/>
      <c r="BG441" s="37"/>
      <c r="BH441" s="37"/>
      <c r="BI441" s="37"/>
      <c r="BJ441" s="37"/>
      <c r="BK441" s="37"/>
      <c r="BL441" s="37"/>
      <c r="BM441" s="37"/>
      <c r="BN441" s="37"/>
      <c r="BO441" s="37"/>
      <c r="BP441" s="37"/>
      <c r="BQ441" s="37"/>
      <c r="BR441" s="37"/>
      <c r="BS441" s="37"/>
      <c r="BT441" s="37"/>
      <c r="BU441" s="37"/>
      <c r="BV441" s="37"/>
      <c r="BW441" s="37"/>
      <c r="BX441" s="37"/>
      <c r="BY441" s="37"/>
      <c r="BZ441" s="37"/>
      <c r="CA441" s="37"/>
      <c r="CB441" s="37"/>
      <c r="CC441" s="37"/>
      <c r="CD441" s="37"/>
      <c r="CE441" s="37"/>
      <c r="CF441" s="37"/>
      <c r="CG441" s="37"/>
      <c r="CH441" s="37"/>
      <c r="CI441" s="37"/>
      <c r="CJ441" s="37"/>
      <c r="CK441" s="37"/>
    </row>
    <row r="442" spans="1:89" hidden="1" x14ac:dyDescent="0.25">
      <c r="A442" s="220" t="s">
        <v>251</v>
      </c>
      <c r="B442" s="102"/>
      <c r="C442" s="133"/>
      <c r="D442" s="111"/>
      <c r="E442" s="111"/>
      <c r="F442" s="111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  <c r="BA442" s="37"/>
      <c r="BB442" s="37"/>
      <c r="BC442" s="37"/>
      <c r="BD442" s="37"/>
      <c r="BE442" s="37"/>
      <c r="BF442" s="37"/>
      <c r="BG442" s="37"/>
      <c r="BH442" s="37"/>
      <c r="BI442" s="37"/>
      <c r="BJ442" s="37"/>
      <c r="BK442" s="37"/>
      <c r="BL442" s="37"/>
      <c r="BM442" s="37"/>
      <c r="BN442" s="37"/>
      <c r="BO442" s="37"/>
      <c r="BP442" s="37"/>
      <c r="BQ442" s="37"/>
      <c r="BR442" s="37"/>
      <c r="BS442" s="37"/>
      <c r="BT442" s="37"/>
      <c r="BU442" s="37"/>
      <c r="BV442" s="37"/>
      <c r="BW442" s="37"/>
      <c r="BX442" s="37"/>
      <c r="BY442" s="37"/>
      <c r="BZ442" s="37"/>
      <c r="CA442" s="37"/>
      <c r="CB442" s="37"/>
      <c r="CC442" s="37"/>
      <c r="CD442" s="37"/>
      <c r="CE442" s="37"/>
      <c r="CF442" s="37"/>
      <c r="CG442" s="37"/>
      <c r="CH442" s="37"/>
      <c r="CI442" s="37"/>
      <c r="CJ442" s="37"/>
      <c r="CK442" s="37"/>
    </row>
    <row r="443" spans="1:89" ht="30" hidden="1" x14ac:dyDescent="0.25">
      <c r="A443" s="17" t="s">
        <v>219</v>
      </c>
      <c r="B443" s="102"/>
      <c r="C443" s="133">
        <f>C444+C445+C447+C449</f>
        <v>0</v>
      </c>
      <c r="D443" s="111"/>
      <c r="E443" s="111"/>
      <c r="F443" s="111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7"/>
      <c r="AS443" s="37"/>
      <c r="AT443" s="37"/>
      <c r="AU443" s="37"/>
      <c r="AV443" s="37"/>
      <c r="AW443" s="37"/>
      <c r="AX443" s="37"/>
      <c r="AY443" s="37"/>
      <c r="AZ443" s="37"/>
      <c r="BA443" s="37"/>
      <c r="BB443" s="37"/>
      <c r="BC443" s="37"/>
      <c r="BD443" s="37"/>
      <c r="BE443" s="37"/>
      <c r="BF443" s="37"/>
      <c r="BG443" s="37"/>
      <c r="BH443" s="37"/>
      <c r="BI443" s="37"/>
      <c r="BJ443" s="37"/>
      <c r="BK443" s="37"/>
      <c r="BL443" s="37"/>
      <c r="BM443" s="37"/>
      <c r="BN443" s="37"/>
      <c r="BO443" s="37"/>
      <c r="BP443" s="37"/>
      <c r="BQ443" s="37"/>
      <c r="BR443" s="37"/>
      <c r="BS443" s="37"/>
      <c r="BT443" s="37"/>
      <c r="BU443" s="37"/>
      <c r="BV443" s="37"/>
      <c r="BW443" s="37"/>
      <c r="BX443" s="37"/>
      <c r="BY443" s="37"/>
      <c r="BZ443" s="37"/>
      <c r="CA443" s="37"/>
      <c r="CB443" s="37"/>
      <c r="CC443" s="37"/>
      <c r="CD443" s="37"/>
      <c r="CE443" s="37"/>
      <c r="CF443" s="37"/>
      <c r="CG443" s="37"/>
      <c r="CH443" s="37"/>
      <c r="CI443" s="37"/>
      <c r="CJ443" s="37"/>
      <c r="CK443" s="37"/>
    </row>
    <row r="444" spans="1:89" ht="30" hidden="1" x14ac:dyDescent="0.25">
      <c r="A444" s="17" t="s">
        <v>220</v>
      </c>
      <c r="B444" s="102"/>
      <c r="C444" s="133"/>
      <c r="D444" s="111"/>
      <c r="E444" s="111"/>
      <c r="F444" s="111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  <c r="BA444" s="37"/>
      <c r="BB444" s="37"/>
      <c r="BC444" s="37"/>
      <c r="BD444" s="37"/>
      <c r="BE444" s="37"/>
      <c r="BF444" s="37"/>
      <c r="BG444" s="37"/>
      <c r="BH444" s="37"/>
      <c r="BI444" s="37"/>
      <c r="BJ444" s="37"/>
      <c r="BK444" s="37"/>
      <c r="BL444" s="37"/>
      <c r="BM444" s="37"/>
      <c r="BN444" s="37"/>
      <c r="BO444" s="37"/>
      <c r="BP444" s="37"/>
      <c r="BQ444" s="37"/>
      <c r="BR444" s="37"/>
      <c r="BS444" s="37"/>
      <c r="BT444" s="37"/>
      <c r="BU444" s="37"/>
      <c r="BV444" s="37"/>
      <c r="BW444" s="37"/>
      <c r="BX444" s="37"/>
      <c r="BY444" s="37"/>
      <c r="BZ444" s="37"/>
      <c r="CA444" s="37"/>
      <c r="CB444" s="37"/>
      <c r="CC444" s="37"/>
      <c r="CD444" s="37"/>
      <c r="CE444" s="37"/>
      <c r="CF444" s="37"/>
      <c r="CG444" s="37"/>
      <c r="CH444" s="37"/>
      <c r="CI444" s="37"/>
      <c r="CJ444" s="37"/>
      <c r="CK444" s="37"/>
    </row>
    <row r="445" spans="1:89" ht="45" hidden="1" x14ac:dyDescent="0.25">
      <c r="A445" s="17" t="s">
        <v>253</v>
      </c>
      <c r="B445" s="102"/>
      <c r="C445" s="133"/>
      <c r="D445" s="111"/>
      <c r="E445" s="111"/>
      <c r="F445" s="111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  <c r="BA445" s="37"/>
      <c r="BB445" s="37"/>
      <c r="BC445" s="37"/>
      <c r="BD445" s="37"/>
      <c r="BE445" s="37"/>
      <c r="BF445" s="37"/>
      <c r="BG445" s="37"/>
      <c r="BH445" s="37"/>
      <c r="BI445" s="37"/>
      <c r="BJ445" s="37"/>
      <c r="BK445" s="37"/>
      <c r="BL445" s="37"/>
      <c r="BM445" s="37"/>
      <c r="BN445" s="37"/>
      <c r="BO445" s="37"/>
      <c r="BP445" s="37"/>
      <c r="BQ445" s="37"/>
      <c r="BR445" s="37"/>
      <c r="BS445" s="37"/>
      <c r="BT445" s="37"/>
      <c r="BU445" s="37"/>
      <c r="BV445" s="37"/>
      <c r="BW445" s="37"/>
      <c r="BX445" s="37"/>
      <c r="BY445" s="37"/>
      <c r="BZ445" s="37"/>
      <c r="CA445" s="37"/>
      <c r="CB445" s="37"/>
      <c r="CC445" s="37"/>
      <c r="CD445" s="37"/>
      <c r="CE445" s="37"/>
      <c r="CF445" s="37"/>
      <c r="CG445" s="37"/>
      <c r="CH445" s="37"/>
      <c r="CI445" s="37"/>
      <c r="CJ445" s="37"/>
      <c r="CK445" s="37"/>
    </row>
    <row r="446" spans="1:89" hidden="1" x14ac:dyDescent="0.25">
      <c r="A446" s="220" t="s">
        <v>251</v>
      </c>
      <c r="B446" s="102"/>
      <c r="C446" s="133"/>
      <c r="D446" s="111"/>
      <c r="E446" s="111"/>
      <c r="F446" s="111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  <c r="BA446" s="37"/>
      <c r="BB446" s="37"/>
      <c r="BC446" s="37"/>
      <c r="BD446" s="37"/>
      <c r="BE446" s="37"/>
      <c r="BF446" s="37"/>
      <c r="BG446" s="37"/>
      <c r="BH446" s="37"/>
      <c r="BI446" s="37"/>
      <c r="BJ446" s="37"/>
      <c r="BK446" s="37"/>
      <c r="BL446" s="37"/>
      <c r="BM446" s="37"/>
      <c r="BN446" s="37"/>
      <c r="BO446" s="37"/>
      <c r="BP446" s="37"/>
      <c r="BQ446" s="37"/>
      <c r="BR446" s="37"/>
      <c r="BS446" s="37"/>
      <c r="BT446" s="37"/>
      <c r="BU446" s="37"/>
      <c r="BV446" s="37"/>
      <c r="BW446" s="37"/>
      <c r="BX446" s="37"/>
      <c r="BY446" s="37"/>
      <c r="BZ446" s="37"/>
      <c r="CA446" s="37"/>
      <c r="CB446" s="37"/>
      <c r="CC446" s="37"/>
      <c r="CD446" s="37"/>
      <c r="CE446" s="37"/>
      <c r="CF446" s="37"/>
      <c r="CG446" s="37"/>
      <c r="CH446" s="37"/>
      <c r="CI446" s="37"/>
      <c r="CJ446" s="37"/>
      <c r="CK446" s="37"/>
    </row>
    <row r="447" spans="1:89" ht="45" hidden="1" x14ac:dyDescent="0.25">
      <c r="A447" s="17" t="s">
        <v>254</v>
      </c>
      <c r="B447" s="102"/>
      <c r="C447" s="133"/>
      <c r="D447" s="111"/>
      <c r="E447" s="111"/>
      <c r="F447" s="111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  <c r="BA447" s="37"/>
      <c r="BB447" s="37"/>
      <c r="BC447" s="37"/>
      <c r="BD447" s="37"/>
      <c r="BE447" s="37"/>
      <c r="BF447" s="37"/>
      <c r="BG447" s="37"/>
      <c r="BH447" s="37"/>
      <c r="BI447" s="37"/>
      <c r="BJ447" s="37"/>
      <c r="BK447" s="37"/>
      <c r="BL447" s="37"/>
      <c r="BM447" s="37"/>
      <c r="BN447" s="37"/>
      <c r="BO447" s="37"/>
      <c r="BP447" s="37"/>
      <c r="BQ447" s="37"/>
      <c r="BR447" s="37"/>
      <c r="BS447" s="37"/>
      <c r="BT447" s="37"/>
      <c r="BU447" s="37"/>
      <c r="BV447" s="37"/>
      <c r="BW447" s="37"/>
      <c r="BX447" s="37"/>
      <c r="BY447" s="37"/>
      <c r="BZ447" s="37"/>
      <c r="CA447" s="37"/>
      <c r="CB447" s="37"/>
      <c r="CC447" s="37"/>
      <c r="CD447" s="37"/>
      <c r="CE447" s="37"/>
      <c r="CF447" s="37"/>
      <c r="CG447" s="37"/>
      <c r="CH447" s="37"/>
      <c r="CI447" s="37"/>
      <c r="CJ447" s="37"/>
      <c r="CK447" s="37"/>
    </row>
    <row r="448" spans="1:89" hidden="1" x14ac:dyDescent="0.25">
      <c r="A448" s="220" t="s">
        <v>251</v>
      </c>
      <c r="B448" s="102"/>
      <c r="C448" s="133"/>
      <c r="D448" s="111"/>
      <c r="E448" s="111"/>
      <c r="F448" s="111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  <c r="BA448" s="37"/>
      <c r="BB448" s="37"/>
      <c r="BC448" s="37"/>
      <c r="BD448" s="37"/>
      <c r="BE448" s="37"/>
      <c r="BF448" s="37"/>
      <c r="BG448" s="37"/>
      <c r="BH448" s="37"/>
      <c r="BI448" s="37"/>
      <c r="BJ448" s="37"/>
      <c r="BK448" s="37"/>
      <c r="BL448" s="37"/>
      <c r="BM448" s="37"/>
      <c r="BN448" s="37"/>
      <c r="BO448" s="37"/>
      <c r="BP448" s="37"/>
      <c r="BQ448" s="37"/>
      <c r="BR448" s="37"/>
      <c r="BS448" s="37"/>
      <c r="BT448" s="37"/>
      <c r="BU448" s="37"/>
      <c r="BV448" s="37"/>
      <c r="BW448" s="37"/>
      <c r="BX448" s="37"/>
      <c r="BY448" s="37"/>
      <c r="BZ448" s="37"/>
      <c r="CA448" s="37"/>
      <c r="CB448" s="37"/>
      <c r="CC448" s="37"/>
      <c r="CD448" s="37"/>
      <c r="CE448" s="37"/>
      <c r="CF448" s="37"/>
      <c r="CG448" s="37"/>
      <c r="CH448" s="37"/>
      <c r="CI448" s="37"/>
      <c r="CJ448" s="37"/>
      <c r="CK448" s="37"/>
    </row>
    <row r="449" spans="1:89" ht="30" hidden="1" x14ac:dyDescent="0.25">
      <c r="A449" s="17" t="s">
        <v>221</v>
      </c>
      <c r="B449" s="102"/>
      <c r="C449" s="133"/>
      <c r="D449" s="111"/>
      <c r="E449" s="111"/>
      <c r="F449" s="111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7"/>
      <c r="AS449" s="37"/>
      <c r="AT449" s="37"/>
      <c r="AU449" s="37"/>
      <c r="AV449" s="37"/>
      <c r="AW449" s="37"/>
      <c r="AX449" s="37"/>
      <c r="AY449" s="37"/>
      <c r="AZ449" s="37"/>
      <c r="BA449" s="37"/>
      <c r="BB449" s="37"/>
      <c r="BC449" s="37"/>
      <c r="BD449" s="37"/>
      <c r="BE449" s="37"/>
      <c r="BF449" s="37"/>
      <c r="BG449" s="37"/>
      <c r="BH449" s="37"/>
      <c r="BI449" s="37"/>
      <c r="BJ449" s="37"/>
      <c r="BK449" s="37"/>
      <c r="BL449" s="37"/>
      <c r="BM449" s="37"/>
      <c r="BN449" s="37"/>
      <c r="BO449" s="37"/>
      <c r="BP449" s="37"/>
      <c r="BQ449" s="37"/>
      <c r="BR449" s="37"/>
      <c r="BS449" s="37"/>
      <c r="BT449" s="37"/>
      <c r="BU449" s="37"/>
      <c r="BV449" s="37"/>
      <c r="BW449" s="37"/>
      <c r="BX449" s="37"/>
      <c r="BY449" s="37"/>
      <c r="BZ449" s="37"/>
      <c r="CA449" s="37"/>
      <c r="CB449" s="37"/>
      <c r="CC449" s="37"/>
      <c r="CD449" s="37"/>
      <c r="CE449" s="37"/>
      <c r="CF449" s="37"/>
      <c r="CG449" s="37"/>
      <c r="CH449" s="37"/>
      <c r="CI449" s="37"/>
      <c r="CJ449" s="37"/>
      <c r="CK449" s="37"/>
    </row>
    <row r="450" spans="1:89" hidden="1" x14ac:dyDescent="0.25">
      <c r="A450" s="220" t="s">
        <v>251</v>
      </c>
      <c r="B450" s="102"/>
      <c r="C450" s="133"/>
      <c r="D450" s="111"/>
      <c r="E450" s="111"/>
      <c r="F450" s="111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  <c r="BA450" s="37"/>
      <c r="BB450" s="37"/>
      <c r="BC450" s="37"/>
      <c r="BD450" s="37"/>
      <c r="BE450" s="37"/>
      <c r="BF450" s="37"/>
      <c r="BG450" s="37"/>
      <c r="BH450" s="37"/>
      <c r="BI450" s="37"/>
      <c r="BJ450" s="37"/>
      <c r="BK450" s="37"/>
      <c r="BL450" s="37"/>
      <c r="BM450" s="37"/>
      <c r="BN450" s="37"/>
      <c r="BO450" s="37"/>
      <c r="BP450" s="37"/>
      <c r="BQ450" s="37"/>
      <c r="BR450" s="37"/>
      <c r="BS450" s="37"/>
      <c r="BT450" s="37"/>
      <c r="BU450" s="37"/>
      <c r="BV450" s="37"/>
      <c r="BW450" s="37"/>
      <c r="BX450" s="37"/>
      <c r="BY450" s="37"/>
      <c r="BZ450" s="37"/>
      <c r="CA450" s="37"/>
      <c r="CB450" s="37"/>
      <c r="CC450" s="37"/>
      <c r="CD450" s="37"/>
      <c r="CE450" s="37"/>
      <c r="CF450" s="37"/>
      <c r="CG450" s="37"/>
      <c r="CH450" s="37"/>
      <c r="CI450" s="37"/>
      <c r="CJ450" s="37"/>
      <c r="CK450" s="37"/>
    </row>
    <row r="451" spans="1:89" ht="30" hidden="1" x14ac:dyDescent="0.25">
      <c r="A451" s="17" t="s">
        <v>222</v>
      </c>
      <c r="B451" s="102"/>
      <c r="C451" s="133">
        <v>49000</v>
      </c>
      <c r="D451" s="111"/>
      <c r="E451" s="111"/>
      <c r="F451" s="111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7"/>
      <c r="AS451" s="37"/>
      <c r="AT451" s="37"/>
      <c r="AU451" s="37"/>
      <c r="AV451" s="37"/>
      <c r="AW451" s="37"/>
      <c r="AX451" s="37"/>
      <c r="AY451" s="37"/>
      <c r="AZ451" s="37"/>
      <c r="BA451" s="37"/>
      <c r="BB451" s="37"/>
      <c r="BC451" s="37"/>
      <c r="BD451" s="37"/>
      <c r="BE451" s="37"/>
      <c r="BF451" s="37"/>
      <c r="BG451" s="37"/>
      <c r="BH451" s="37"/>
      <c r="BI451" s="37"/>
      <c r="BJ451" s="37"/>
      <c r="BK451" s="37"/>
      <c r="BL451" s="37"/>
      <c r="BM451" s="37"/>
      <c r="BN451" s="37"/>
      <c r="BO451" s="37"/>
      <c r="BP451" s="37"/>
      <c r="BQ451" s="37"/>
      <c r="BR451" s="37"/>
      <c r="BS451" s="37"/>
      <c r="BT451" s="37"/>
      <c r="BU451" s="37"/>
      <c r="BV451" s="37"/>
      <c r="BW451" s="37"/>
      <c r="BX451" s="37"/>
      <c r="BY451" s="37"/>
      <c r="BZ451" s="37"/>
      <c r="CA451" s="37"/>
      <c r="CB451" s="37"/>
      <c r="CC451" s="37"/>
      <c r="CD451" s="37"/>
      <c r="CE451" s="37"/>
      <c r="CF451" s="37"/>
      <c r="CG451" s="37"/>
      <c r="CH451" s="37"/>
      <c r="CI451" s="37"/>
      <c r="CJ451" s="37"/>
      <c r="CK451" s="37"/>
    </row>
    <row r="452" spans="1:89" ht="30" hidden="1" x14ac:dyDescent="0.25">
      <c r="A452" s="17" t="s">
        <v>223</v>
      </c>
      <c r="B452" s="102"/>
      <c r="C452" s="133"/>
      <c r="D452" s="111"/>
      <c r="E452" s="111"/>
      <c r="F452" s="111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  <c r="BA452" s="37"/>
      <c r="BB452" s="37"/>
      <c r="BC452" s="37"/>
      <c r="BD452" s="37"/>
      <c r="BE452" s="37"/>
      <c r="BF452" s="37"/>
      <c r="BG452" s="37"/>
      <c r="BH452" s="37"/>
      <c r="BI452" s="37"/>
      <c r="BJ452" s="37"/>
      <c r="BK452" s="37"/>
      <c r="BL452" s="37"/>
      <c r="BM452" s="37"/>
      <c r="BN452" s="37"/>
      <c r="BO452" s="37"/>
      <c r="BP452" s="37"/>
      <c r="BQ452" s="37"/>
      <c r="BR452" s="37"/>
      <c r="BS452" s="37"/>
      <c r="BT452" s="37"/>
      <c r="BU452" s="37"/>
      <c r="BV452" s="37"/>
      <c r="BW452" s="37"/>
      <c r="BX452" s="37"/>
      <c r="BY452" s="37"/>
      <c r="BZ452" s="37"/>
      <c r="CA452" s="37"/>
      <c r="CB452" s="37"/>
      <c r="CC452" s="37"/>
      <c r="CD452" s="37"/>
      <c r="CE452" s="37"/>
      <c r="CF452" s="37"/>
      <c r="CG452" s="37"/>
      <c r="CH452" s="37"/>
      <c r="CI452" s="37"/>
      <c r="CJ452" s="37"/>
      <c r="CK452" s="37"/>
    </row>
    <row r="453" spans="1:89" ht="30" hidden="1" x14ac:dyDescent="0.25">
      <c r="A453" s="17" t="s">
        <v>224</v>
      </c>
      <c r="B453" s="102"/>
      <c r="C453" s="111">
        <v>18300</v>
      </c>
      <c r="D453" s="111"/>
      <c r="E453" s="111"/>
      <c r="F453" s="111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  <c r="BA453" s="37"/>
      <c r="BB453" s="37"/>
      <c r="BC453" s="37"/>
      <c r="BD453" s="37"/>
      <c r="BE453" s="37"/>
      <c r="BF453" s="37"/>
      <c r="BG453" s="37"/>
      <c r="BH453" s="37"/>
      <c r="BI453" s="37"/>
      <c r="BJ453" s="37"/>
      <c r="BK453" s="37"/>
      <c r="BL453" s="37"/>
      <c r="BM453" s="37"/>
      <c r="BN453" s="37"/>
      <c r="BO453" s="37"/>
      <c r="BP453" s="37"/>
      <c r="BQ453" s="37"/>
      <c r="BR453" s="37"/>
      <c r="BS453" s="37"/>
      <c r="BT453" s="37"/>
      <c r="BU453" s="37"/>
      <c r="BV453" s="37"/>
      <c r="BW453" s="37"/>
      <c r="BX453" s="37"/>
      <c r="BY453" s="37"/>
      <c r="BZ453" s="37"/>
      <c r="CA453" s="37"/>
      <c r="CB453" s="37"/>
      <c r="CC453" s="37"/>
      <c r="CD453" s="37"/>
      <c r="CE453" s="37"/>
      <c r="CF453" s="37"/>
      <c r="CG453" s="37"/>
      <c r="CH453" s="37"/>
      <c r="CI453" s="37"/>
      <c r="CJ453" s="37"/>
      <c r="CK453" s="37"/>
    </row>
    <row r="454" spans="1:89" hidden="1" x14ac:dyDescent="0.25">
      <c r="A454" s="17" t="s">
        <v>225</v>
      </c>
      <c r="B454" s="7"/>
      <c r="C454" s="111">
        <f>103000-28017</f>
        <v>74983</v>
      </c>
      <c r="D454" s="111"/>
      <c r="E454" s="111"/>
      <c r="F454" s="111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  <c r="BA454" s="37"/>
      <c r="BB454" s="37"/>
      <c r="BC454" s="37"/>
      <c r="BD454" s="37"/>
      <c r="BE454" s="37"/>
      <c r="BF454" s="37"/>
      <c r="BG454" s="37"/>
      <c r="BH454" s="37"/>
      <c r="BI454" s="37"/>
      <c r="BJ454" s="37"/>
      <c r="BK454" s="37"/>
      <c r="BL454" s="37"/>
      <c r="BM454" s="37"/>
      <c r="BN454" s="37"/>
      <c r="BO454" s="37"/>
      <c r="BP454" s="37"/>
      <c r="BQ454" s="37"/>
      <c r="BR454" s="37"/>
      <c r="BS454" s="37"/>
      <c r="BT454" s="37"/>
      <c r="BU454" s="37"/>
      <c r="BV454" s="37"/>
      <c r="BW454" s="37"/>
      <c r="BX454" s="37"/>
      <c r="BY454" s="37"/>
      <c r="BZ454" s="37"/>
      <c r="CA454" s="37"/>
      <c r="CB454" s="37"/>
      <c r="CC454" s="37"/>
      <c r="CD454" s="37"/>
      <c r="CE454" s="37"/>
      <c r="CF454" s="37"/>
      <c r="CG454" s="37"/>
      <c r="CH454" s="37"/>
      <c r="CI454" s="37"/>
      <c r="CJ454" s="37"/>
      <c r="CK454" s="37"/>
    </row>
    <row r="455" spans="1:89" hidden="1" x14ac:dyDescent="0.25">
      <c r="A455" s="17" t="s">
        <v>259</v>
      </c>
      <c r="B455" s="7"/>
      <c r="C455" s="111"/>
      <c r="D455" s="111"/>
      <c r="E455" s="111"/>
      <c r="F455" s="111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  <c r="BA455" s="37"/>
      <c r="BB455" s="37"/>
      <c r="BC455" s="37"/>
      <c r="BD455" s="37"/>
      <c r="BE455" s="37"/>
      <c r="BF455" s="37"/>
      <c r="BG455" s="37"/>
      <c r="BH455" s="37"/>
      <c r="BI455" s="37"/>
      <c r="BJ455" s="37"/>
      <c r="BK455" s="37"/>
      <c r="BL455" s="37"/>
      <c r="BM455" s="37"/>
      <c r="BN455" s="37"/>
      <c r="BO455" s="37"/>
      <c r="BP455" s="37"/>
      <c r="BQ455" s="37"/>
      <c r="BR455" s="37"/>
      <c r="BS455" s="37"/>
      <c r="BT455" s="37"/>
      <c r="BU455" s="37"/>
      <c r="BV455" s="37"/>
      <c r="BW455" s="37"/>
      <c r="BX455" s="37"/>
      <c r="BY455" s="37"/>
      <c r="BZ455" s="37"/>
      <c r="CA455" s="37"/>
      <c r="CB455" s="37"/>
      <c r="CC455" s="37"/>
      <c r="CD455" s="37"/>
      <c r="CE455" s="37"/>
      <c r="CF455" s="37"/>
      <c r="CG455" s="37"/>
      <c r="CH455" s="37"/>
      <c r="CI455" s="37"/>
      <c r="CJ455" s="37"/>
      <c r="CK455" s="37"/>
    </row>
    <row r="456" spans="1:89" hidden="1" x14ac:dyDescent="0.25">
      <c r="A456" s="191" t="s">
        <v>270</v>
      </c>
      <c r="B456" s="7"/>
      <c r="C456" s="111"/>
      <c r="D456" s="111"/>
      <c r="E456" s="111"/>
      <c r="F456" s="111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7"/>
      <c r="AS456" s="37"/>
      <c r="AT456" s="37"/>
      <c r="AU456" s="37"/>
      <c r="AV456" s="37"/>
      <c r="AW456" s="37"/>
      <c r="AX456" s="37"/>
      <c r="AY456" s="37"/>
      <c r="AZ456" s="37"/>
      <c r="BA456" s="37"/>
      <c r="BB456" s="37"/>
      <c r="BC456" s="37"/>
      <c r="BD456" s="37"/>
      <c r="BE456" s="37"/>
      <c r="BF456" s="37"/>
      <c r="BG456" s="37"/>
      <c r="BH456" s="37"/>
      <c r="BI456" s="37"/>
      <c r="BJ456" s="37"/>
      <c r="BK456" s="37"/>
      <c r="BL456" s="37"/>
      <c r="BM456" s="37"/>
      <c r="BN456" s="37"/>
      <c r="BO456" s="37"/>
      <c r="BP456" s="37"/>
      <c r="BQ456" s="37"/>
      <c r="BR456" s="37"/>
      <c r="BS456" s="37"/>
      <c r="BT456" s="37"/>
      <c r="BU456" s="37"/>
      <c r="BV456" s="37"/>
      <c r="BW456" s="37"/>
      <c r="BX456" s="37"/>
      <c r="BY456" s="37"/>
      <c r="BZ456" s="37"/>
      <c r="CA456" s="37"/>
      <c r="CB456" s="37"/>
      <c r="CC456" s="37"/>
      <c r="CD456" s="37"/>
      <c r="CE456" s="37"/>
      <c r="CF456" s="37"/>
      <c r="CG456" s="37"/>
      <c r="CH456" s="37"/>
      <c r="CI456" s="37"/>
      <c r="CJ456" s="37"/>
      <c r="CK456" s="37"/>
    </row>
    <row r="457" spans="1:89" hidden="1" x14ac:dyDescent="0.25">
      <c r="A457" s="25" t="s">
        <v>139</v>
      </c>
      <c r="B457" s="7"/>
      <c r="C457" s="111">
        <f>(C458/3.8/3.2)+10000</f>
        <v>10855.263157894737</v>
      </c>
      <c r="D457" s="111"/>
      <c r="E457" s="111"/>
      <c r="F457" s="111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  <c r="BA457" s="37"/>
      <c r="BB457" s="37"/>
      <c r="BC457" s="37"/>
      <c r="BD457" s="37"/>
      <c r="BE457" s="37"/>
      <c r="BF457" s="37"/>
      <c r="BG457" s="37"/>
      <c r="BH457" s="37"/>
      <c r="BI457" s="37"/>
      <c r="BJ457" s="37"/>
      <c r="BK457" s="37"/>
      <c r="BL457" s="37"/>
      <c r="BM457" s="37"/>
      <c r="BN457" s="37"/>
      <c r="BO457" s="37"/>
      <c r="BP457" s="37"/>
      <c r="BQ457" s="37"/>
      <c r="BR457" s="37"/>
      <c r="BS457" s="37"/>
      <c r="BT457" s="37"/>
      <c r="BU457" s="37"/>
      <c r="BV457" s="37"/>
      <c r="BW457" s="37"/>
      <c r="BX457" s="37"/>
      <c r="BY457" s="37"/>
      <c r="BZ457" s="37"/>
      <c r="CA457" s="37"/>
      <c r="CB457" s="37"/>
      <c r="CC457" s="37"/>
      <c r="CD457" s="37"/>
      <c r="CE457" s="37"/>
      <c r="CF457" s="37"/>
      <c r="CG457" s="37"/>
      <c r="CH457" s="37"/>
      <c r="CI457" s="37"/>
      <c r="CJ457" s="37"/>
      <c r="CK457" s="37"/>
    </row>
    <row r="458" spans="1:89" hidden="1" x14ac:dyDescent="0.25">
      <c r="A458" s="191" t="s">
        <v>179</v>
      </c>
      <c r="B458" s="7"/>
      <c r="C458" s="111">
        <v>10400</v>
      </c>
      <c r="D458" s="111"/>
      <c r="E458" s="111"/>
      <c r="F458" s="111"/>
      <c r="G458" s="242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37"/>
      <c r="AS458" s="37"/>
      <c r="AT458" s="37"/>
      <c r="AU458" s="37"/>
      <c r="AV458" s="37"/>
      <c r="AW458" s="37"/>
      <c r="AX458" s="37"/>
      <c r="AY458" s="37"/>
      <c r="AZ458" s="37"/>
      <c r="BA458" s="37"/>
      <c r="BB458" s="37"/>
      <c r="BC458" s="37"/>
      <c r="BD458" s="37"/>
      <c r="BE458" s="37"/>
      <c r="BF458" s="37"/>
      <c r="BG458" s="37"/>
      <c r="BH458" s="37"/>
      <c r="BI458" s="37"/>
      <c r="BJ458" s="37"/>
      <c r="BK458" s="37"/>
      <c r="BL458" s="37"/>
      <c r="BM458" s="37"/>
      <c r="BN458" s="37"/>
      <c r="BO458" s="37"/>
      <c r="BP458" s="37"/>
      <c r="BQ458" s="37"/>
      <c r="BR458" s="37"/>
      <c r="BS458" s="37"/>
      <c r="BT458" s="37"/>
      <c r="BU458" s="37"/>
      <c r="BV458" s="37"/>
      <c r="BW458" s="37"/>
      <c r="BX458" s="37"/>
      <c r="BY458" s="37"/>
      <c r="BZ458" s="37"/>
      <c r="CA458" s="37"/>
      <c r="CB458" s="37"/>
      <c r="CC458" s="37"/>
      <c r="CD458" s="37"/>
      <c r="CE458" s="37"/>
      <c r="CF458" s="37"/>
      <c r="CG458" s="37"/>
      <c r="CH458" s="37"/>
      <c r="CI458" s="37"/>
      <c r="CJ458" s="37"/>
      <c r="CK458" s="37"/>
    </row>
    <row r="459" spans="1:89" ht="30" hidden="1" x14ac:dyDescent="0.25">
      <c r="A459" s="25" t="s">
        <v>140</v>
      </c>
      <c r="B459" s="7"/>
      <c r="C459" s="111"/>
      <c r="D459" s="111"/>
      <c r="E459" s="111"/>
      <c r="F459" s="111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  <c r="BA459" s="37"/>
      <c r="BB459" s="37"/>
      <c r="BC459" s="37"/>
      <c r="BD459" s="37"/>
      <c r="BE459" s="37"/>
      <c r="BF459" s="37"/>
      <c r="BG459" s="37"/>
      <c r="BH459" s="37"/>
      <c r="BI459" s="37"/>
      <c r="BJ459" s="37"/>
      <c r="BK459" s="37"/>
      <c r="BL459" s="37"/>
      <c r="BM459" s="37"/>
      <c r="BN459" s="37"/>
      <c r="BO459" s="37"/>
      <c r="BP459" s="37"/>
      <c r="BQ459" s="37"/>
      <c r="BR459" s="37"/>
      <c r="BS459" s="37"/>
      <c r="BT459" s="37"/>
      <c r="BU459" s="37"/>
      <c r="BV459" s="37"/>
      <c r="BW459" s="37"/>
      <c r="BX459" s="37"/>
      <c r="BY459" s="37"/>
      <c r="BZ459" s="37"/>
      <c r="CA459" s="37"/>
      <c r="CB459" s="37"/>
      <c r="CC459" s="37"/>
      <c r="CD459" s="37"/>
      <c r="CE459" s="37"/>
      <c r="CF459" s="37"/>
      <c r="CG459" s="37"/>
      <c r="CH459" s="37"/>
      <c r="CI459" s="37"/>
      <c r="CJ459" s="37"/>
      <c r="CK459" s="37"/>
    </row>
    <row r="460" spans="1:89" hidden="1" x14ac:dyDescent="0.25">
      <c r="A460" s="192" t="s">
        <v>197</v>
      </c>
      <c r="B460" s="7"/>
      <c r="C460" s="111"/>
      <c r="D460" s="111"/>
      <c r="E460" s="111"/>
      <c r="F460" s="111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  <c r="BA460" s="37"/>
      <c r="BB460" s="37"/>
      <c r="BC460" s="37"/>
      <c r="BD460" s="37"/>
      <c r="BE460" s="37"/>
      <c r="BF460" s="37"/>
      <c r="BG460" s="37"/>
      <c r="BH460" s="37"/>
      <c r="BI460" s="37"/>
      <c r="BJ460" s="37"/>
      <c r="BK460" s="37"/>
      <c r="BL460" s="37"/>
      <c r="BM460" s="37"/>
      <c r="BN460" s="37"/>
      <c r="BO460" s="37"/>
      <c r="BP460" s="37"/>
      <c r="BQ460" s="37"/>
      <c r="BR460" s="37"/>
      <c r="BS460" s="37"/>
      <c r="BT460" s="37"/>
      <c r="BU460" s="37"/>
      <c r="BV460" s="37"/>
      <c r="BW460" s="37"/>
      <c r="BX460" s="37"/>
      <c r="BY460" s="37"/>
      <c r="BZ460" s="37"/>
      <c r="CA460" s="37"/>
      <c r="CB460" s="37"/>
      <c r="CC460" s="37"/>
      <c r="CD460" s="37"/>
      <c r="CE460" s="37"/>
      <c r="CF460" s="37"/>
      <c r="CG460" s="37"/>
      <c r="CH460" s="37"/>
      <c r="CI460" s="37"/>
      <c r="CJ460" s="37"/>
      <c r="CK460" s="37"/>
    </row>
    <row r="461" spans="1:89" hidden="1" x14ac:dyDescent="0.25">
      <c r="A461" s="232" t="s">
        <v>256</v>
      </c>
      <c r="B461" s="7"/>
      <c r="C461" s="111"/>
      <c r="D461" s="111"/>
      <c r="E461" s="111"/>
      <c r="F461" s="111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  <c r="BA461" s="37"/>
      <c r="BB461" s="37"/>
      <c r="BC461" s="37"/>
      <c r="BD461" s="37"/>
      <c r="BE461" s="37"/>
      <c r="BF461" s="37"/>
      <c r="BG461" s="37"/>
      <c r="BH461" s="37"/>
      <c r="BI461" s="37"/>
      <c r="BJ461" s="37"/>
      <c r="BK461" s="37"/>
      <c r="BL461" s="37"/>
      <c r="BM461" s="37"/>
      <c r="BN461" s="37"/>
      <c r="BO461" s="37"/>
      <c r="BP461" s="37"/>
      <c r="BQ461" s="37"/>
      <c r="BR461" s="37"/>
      <c r="BS461" s="37"/>
      <c r="BT461" s="37"/>
      <c r="BU461" s="37"/>
      <c r="BV461" s="37"/>
      <c r="BW461" s="37"/>
      <c r="BX461" s="37"/>
      <c r="BY461" s="37"/>
      <c r="BZ461" s="37"/>
      <c r="CA461" s="37"/>
      <c r="CB461" s="37"/>
      <c r="CC461" s="37"/>
      <c r="CD461" s="37"/>
      <c r="CE461" s="37"/>
      <c r="CF461" s="37"/>
      <c r="CG461" s="37"/>
      <c r="CH461" s="37"/>
      <c r="CI461" s="37"/>
      <c r="CJ461" s="37"/>
      <c r="CK461" s="37"/>
    </row>
    <row r="462" spans="1:89" s="37" customFormat="1" hidden="1" x14ac:dyDescent="0.25">
      <c r="A462" s="18" t="s">
        <v>185</v>
      </c>
      <c r="B462" s="7"/>
      <c r="C462" s="103">
        <f>C434+ROUND(C457*3.2,0)+C459</f>
        <v>193020</v>
      </c>
      <c r="D462" s="111"/>
      <c r="E462" s="111"/>
      <c r="F462" s="111"/>
    </row>
    <row r="463" spans="1:89" s="37" customFormat="1" ht="21" hidden="1" customHeight="1" x14ac:dyDescent="0.25">
      <c r="A463" s="101" t="s">
        <v>142</v>
      </c>
      <c r="B463" s="59"/>
      <c r="C463" s="103"/>
      <c r="D463" s="111"/>
      <c r="E463" s="111"/>
      <c r="F463" s="111"/>
    </row>
    <row r="464" spans="1:89" s="37" customFormat="1" ht="31.5" hidden="1" x14ac:dyDescent="0.25">
      <c r="A464" s="197" t="s">
        <v>70</v>
      </c>
      <c r="B464" s="59"/>
      <c r="C464" s="138">
        <v>6000</v>
      </c>
      <c r="D464" s="111"/>
      <c r="E464" s="111"/>
      <c r="F464" s="111"/>
    </row>
    <row r="465" spans="1:6" s="37" customFormat="1" ht="31.5" hidden="1" x14ac:dyDescent="0.25">
      <c r="A465" s="197" t="s">
        <v>71</v>
      </c>
      <c r="B465" s="59"/>
      <c r="C465" s="138">
        <v>6500</v>
      </c>
      <c r="D465" s="111"/>
      <c r="E465" s="111"/>
      <c r="F465" s="111"/>
    </row>
    <row r="466" spans="1:6" s="37" customFormat="1" hidden="1" x14ac:dyDescent="0.25">
      <c r="A466" s="194" t="s">
        <v>64</v>
      </c>
      <c r="B466" s="59"/>
      <c r="C466" s="138">
        <v>950</v>
      </c>
      <c r="D466" s="111"/>
      <c r="E466" s="111"/>
      <c r="F466" s="111"/>
    </row>
    <row r="467" spans="1:6" s="37" customFormat="1" ht="30" hidden="1" x14ac:dyDescent="0.25">
      <c r="A467" s="194" t="s">
        <v>204</v>
      </c>
      <c r="B467" s="59"/>
      <c r="C467" s="138">
        <v>12000</v>
      </c>
      <c r="D467" s="111"/>
      <c r="E467" s="111"/>
      <c r="F467" s="111"/>
    </row>
    <row r="468" spans="1:6" s="37" customFormat="1" hidden="1" x14ac:dyDescent="0.25">
      <c r="A468" s="194" t="s">
        <v>33</v>
      </c>
      <c r="B468" s="59"/>
      <c r="C468" s="138">
        <v>40</v>
      </c>
      <c r="D468" s="111"/>
      <c r="E468" s="111"/>
      <c r="F468" s="111"/>
    </row>
    <row r="469" spans="1:6" s="37" customFormat="1" hidden="1" x14ac:dyDescent="0.25">
      <c r="A469" s="194" t="s">
        <v>67</v>
      </c>
      <c r="B469" s="59"/>
      <c r="C469" s="138">
        <v>64000</v>
      </c>
      <c r="D469" s="111"/>
      <c r="E469" s="111"/>
      <c r="F469" s="111"/>
    </row>
    <row r="470" spans="1:6" s="37" customFormat="1" hidden="1" x14ac:dyDescent="0.25">
      <c r="A470" s="194" t="s">
        <v>83</v>
      </c>
      <c r="B470" s="59"/>
      <c r="C470" s="138">
        <v>45</v>
      </c>
      <c r="D470" s="111"/>
      <c r="E470" s="111"/>
      <c r="F470" s="111"/>
    </row>
    <row r="471" spans="1:6" s="37" customFormat="1" hidden="1" x14ac:dyDescent="0.25">
      <c r="A471" s="194" t="s">
        <v>21</v>
      </c>
      <c r="B471" s="59"/>
      <c r="C471" s="138">
        <v>3150</v>
      </c>
      <c r="D471" s="111"/>
      <c r="E471" s="111"/>
      <c r="F471" s="111"/>
    </row>
    <row r="472" spans="1:6" s="37" customFormat="1" ht="30" hidden="1" x14ac:dyDescent="0.25">
      <c r="A472" s="194" t="s">
        <v>202</v>
      </c>
      <c r="B472" s="59"/>
      <c r="C472" s="138">
        <v>800</v>
      </c>
      <c r="D472" s="111"/>
      <c r="E472" s="111"/>
      <c r="F472" s="111"/>
    </row>
    <row r="473" spans="1:6" s="37" customFormat="1" hidden="1" x14ac:dyDescent="0.25">
      <c r="A473" s="194" t="s">
        <v>40</v>
      </c>
      <c r="B473" s="59"/>
      <c r="C473" s="138">
        <v>180000</v>
      </c>
      <c r="D473" s="111"/>
      <c r="E473" s="111"/>
      <c r="F473" s="111"/>
    </row>
    <row r="474" spans="1:6" s="37" customFormat="1" hidden="1" x14ac:dyDescent="0.25">
      <c r="A474" s="194" t="s">
        <v>205</v>
      </c>
      <c r="B474" s="59"/>
      <c r="C474" s="138">
        <v>400</v>
      </c>
      <c r="D474" s="111"/>
      <c r="E474" s="111"/>
      <c r="F474" s="111"/>
    </row>
    <row r="475" spans="1:6" s="37" customFormat="1" ht="30" hidden="1" x14ac:dyDescent="0.25">
      <c r="A475" s="194" t="s">
        <v>73</v>
      </c>
      <c r="B475" s="59"/>
      <c r="C475" s="138">
        <v>1000</v>
      </c>
      <c r="D475" s="111"/>
      <c r="E475" s="111"/>
      <c r="F475" s="111"/>
    </row>
    <row r="476" spans="1:6" s="37" customFormat="1" ht="30" hidden="1" x14ac:dyDescent="0.25">
      <c r="A476" s="194" t="s">
        <v>203</v>
      </c>
      <c r="B476" s="59"/>
      <c r="C476" s="138">
        <v>5800</v>
      </c>
      <c r="D476" s="111"/>
      <c r="E476" s="111"/>
      <c r="F476" s="111"/>
    </row>
    <row r="477" spans="1:6" s="37" customFormat="1" hidden="1" x14ac:dyDescent="0.25">
      <c r="A477" s="194" t="s">
        <v>98</v>
      </c>
      <c r="B477" s="59"/>
      <c r="C477" s="138">
        <v>380</v>
      </c>
      <c r="D477" s="111"/>
      <c r="E477" s="111"/>
      <c r="F477" s="111"/>
    </row>
    <row r="478" spans="1:6" s="37" customFormat="1" hidden="1" x14ac:dyDescent="0.25">
      <c r="A478" s="194" t="s">
        <v>206</v>
      </c>
      <c r="B478" s="59"/>
      <c r="C478" s="138">
        <v>1500</v>
      </c>
      <c r="D478" s="111"/>
      <c r="E478" s="111"/>
      <c r="F478" s="111"/>
    </row>
    <row r="479" spans="1:6" s="37" customFormat="1" hidden="1" x14ac:dyDescent="0.25">
      <c r="A479" s="194" t="s">
        <v>143</v>
      </c>
      <c r="B479" s="59"/>
      <c r="C479" s="138">
        <v>100</v>
      </c>
      <c r="D479" s="111"/>
      <c r="E479" s="111"/>
      <c r="F479" s="111"/>
    </row>
    <row r="480" spans="1:6" s="37" customFormat="1" hidden="1" x14ac:dyDescent="0.25">
      <c r="A480" s="194" t="s">
        <v>61</v>
      </c>
      <c r="B480" s="59"/>
      <c r="C480" s="138">
        <v>10000</v>
      </c>
      <c r="D480" s="111"/>
      <c r="E480" s="111"/>
      <c r="F480" s="111"/>
    </row>
    <row r="481" spans="1:6" s="37" customFormat="1" hidden="1" x14ac:dyDescent="0.25">
      <c r="A481" s="194" t="s">
        <v>66</v>
      </c>
      <c r="B481" s="59"/>
      <c r="C481" s="138">
        <v>4100</v>
      </c>
      <c r="D481" s="111"/>
      <c r="E481" s="111"/>
      <c r="F481" s="111"/>
    </row>
    <row r="482" spans="1:6" s="37" customFormat="1" hidden="1" x14ac:dyDescent="0.25">
      <c r="A482" s="194" t="s">
        <v>68</v>
      </c>
      <c r="B482" s="59"/>
      <c r="C482" s="138">
        <v>2600</v>
      </c>
      <c r="D482" s="111"/>
      <c r="E482" s="111"/>
      <c r="F482" s="111"/>
    </row>
    <row r="483" spans="1:6" s="37" customFormat="1" hidden="1" x14ac:dyDescent="0.25">
      <c r="A483" s="194" t="s">
        <v>65</v>
      </c>
      <c r="B483" s="59"/>
      <c r="C483" s="138">
        <v>3000</v>
      </c>
      <c r="D483" s="111"/>
      <c r="E483" s="111"/>
      <c r="F483" s="111"/>
    </row>
    <row r="484" spans="1:6" s="37" customFormat="1" ht="30" hidden="1" x14ac:dyDescent="0.25">
      <c r="A484" s="194" t="s">
        <v>207</v>
      </c>
      <c r="B484" s="59"/>
      <c r="C484" s="138">
        <v>1200</v>
      </c>
      <c r="D484" s="111"/>
      <c r="E484" s="111"/>
      <c r="F484" s="111"/>
    </row>
    <row r="485" spans="1:6" s="37" customFormat="1" hidden="1" x14ac:dyDescent="0.25">
      <c r="A485" s="194" t="s">
        <v>20</v>
      </c>
      <c r="B485" s="59"/>
      <c r="C485" s="138">
        <v>8000</v>
      </c>
      <c r="D485" s="111"/>
      <c r="E485" s="111"/>
      <c r="F485" s="111"/>
    </row>
    <row r="486" spans="1:6" s="37" customFormat="1" hidden="1" x14ac:dyDescent="0.25">
      <c r="A486" s="194" t="s">
        <v>198</v>
      </c>
      <c r="B486" s="59"/>
      <c r="C486" s="138">
        <v>23100</v>
      </c>
      <c r="D486" s="111"/>
      <c r="E486" s="111"/>
      <c r="F486" s="111"/>
    </row>
    <row r="487" spans="1:6" s="37" customFormat="1" hidden="1" x14ac:dyDescent="0.25">
      <c r="A487" s="194" t="s">
        <v>69</v>
      </c>
      <c r="B487" s="59"/>
      <c r="C487" s="138">
        <v>40</v>
      </c>
      <c r="D487" s="111"/>
      <c r="E487" s="111"/>
      <c r="F487" s="111"/>
    </row>
    <row r="488" spans="1:6" s="37" customFormat="1" hidden="1" x14ac:dyDescent="0.25">
      <c r="A488" s="194" t="s">
        <v>42</v>
      </c>
      <c r="B488" s="59"/>
      <c r="C488" s="138">
        <v>25500</v>
      </c>
      <c r="D488" s="111"/>
      <c r="E488" s="111"/>
      <c r="F488" s="111"/>
    </row>
    <row r="489" spans="1:6" s="37" customFormat="1" hidden="1" x14ac:dyDescent="0.25">
      <c r="A489" s="194" t="s">
        <v>18</v>
      </c>
      <c r="B489" s="59"/>
      <c r="C489" s="138">
        <v>2700</v>
      </c>
      <c r="D489" s="111"/>
      <c r="E489" s="111"/>
      <c r="F489" s="111"/>
    </row>
    <row r="490" spans="1:6" s="37" customFormat="1" hidden="1" x14ac:dyDescent="0.25">
      <c r="A490" s="198" t="s">
        <v>34</v>
      </c>
      <c r="B490" s="78"/>
      <c r="C490" s="138">
        <v>5000</v>
      </c>
      <c r="D490" s="111"/>
      <c r="E490" s="111"/>
      <c r="F490" s="111"/>
    </row>
    <row r="491" spans="1:6" s="37" customFormat="1" hidden="1" x14ac:dyDescent="0.25">
      <c r="A491" s="194" t="s">
        <v>200</v>
      </c>
      <c r="B491" s="78"/>
      <c r="C491" s="138">
        <v>100</v>
      </c>
      <c r="D491" s="111"/>
      <c r="E491" s="111"/>
      <c r="F491" s="111"/>
    </row>
    <row r="492" spans="1:6" s="37" customFormat="1" hidden="1" x14ac:dyDescent="0.25">
      <c r="A492" s="194" t="s">
        <v>63</v>
      </c>
      <c r="B492" s="78"/>
      <c r="C492" s="138">
        <v>16500</v>
      </c>
      <c r="D492" s="111"/>
      <c r="E492" s="111"/>
      <c r="F492" s="111"/>
    </row>
    <row r="493" spans="1:6" s="37" customFormat="1" hidden="1" x14ac:dyDescent="0.25">
      <c r="A493" s="194" t="s">
        <v>94</v>
      </c>
      <c r="B493" s="78"/>
      <c r="C493" s="138">
        <v>500</v>
      </c>
      <c r="D493" s="111"/>
      <c r="E493" s="111"/>
      <c r="F493" s="111"/>
    </row>
    <row r="494" spans="1:6" s="37" customFormat="1" hidden="1" x14ac:dyDescent="0.25">
      <c r="A494" s="194" t="s">
        <v>62</v>
      </c>
      <c r="B494" s="78"/>
      <c r="C494" s="138">
        <v>700</v>
      </c>
      <c r="D494" s="111"/>
      <c r="E494" s="111"/>
      <c r="F494" s="111"/>
    </row>
    <row r="495" spans="1:6" s="37" customFormat="1" hidden="1" x14ac:dyDescent="0.25">
      <c r="A495" s="194" t="s">
        <v>201</v>
      </c>
      <c r="B495" s="78"/>
      <c r="C495" s="138">
        <v>3500</v>
      </c>
      <c r="D495" s="111"/>
      <c r="E495" s="111"/>
      <c r="F495" s="111"/>
    </row>
    <row r="496" spans="1:6" s="37" customFormat="1" hidden="1" x14ac:dyDescent="0.25">
      <c r="A496" s="194" t="s">
        <v>39</v>
      </c>
      <c r="B496" s="78"/>
      <c r="C496" s="138">
        <v>10850</v>
      </c>
      <c r="D496" s="111"/>
      <c r="E496" s="111"/>
      <c r="F496" s="111"/>
    </row>
    <row r="497" spans="1:89" ht="15.75" hidden="1" thickBot="1" x14ac:dyDescent="0.3">
      <c r="A497" s="146" t="s">
        <v>11</v>
      </c>
      <c r="B497" s="118"/>
      <c r="C497" s="118"/>
      <c r="D497" s="118"/>
      <c r="E497" s="118"/>
      <c r="F497" s="118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  <c r="BA497" s="37"/>
      <c r="BB497" s="37"/>
      <c r="BC497" s="37"/>
      <c r="BD497" s="37"/>
      <c r="BE497" s="37"/>
      <c r="BF497" s="37"/>
      <c r="BG497" s="37"/>
      <c r="BH497" s="37"/>
      <c r="BI497" s="37"/>
      <c r="BJ497" s="37"/>
      <c r="BK497" s="37"/>
      <c r="BL497" s="37"/>
      <c r="BM497" s="37"/>
      <c r="BN497" s="37"/>
      <c r="BO497" s="37"/>
      <c r="BP497" s="37"/>
      <c r="BQ497" s="37"/>
      <c r="BR497" s="37"/>
      <c r="BS497" s="37"/>
      <c r="BT497" s="37"/>
      <c r="BU497" s="37"/>
      <c r="BV497" s="37"/>
      <c r="BW497" s="37"/>
      <c r="BX497" s="37"/>
      <c r="BY497" s="37"/>
      <c r="BZ497" s="37"/>
      <c r="CA497" s="37"/>
      <c r="CB497" s="37"/>
      <c r="CC497" s="37"/>
      <c r="CD497" s="37"/>
      <c r="CE497" s="37"/>
      <c r="CF497" s="37"/>
      <c r="CG497" s="37"/>
      <c r="CH497" s="37"/>
      <c r="CI497" s="37"/>
      <c r="CJ497" s="37"/>
      <c r="CK497" s="37"/>
    </row>
    <row r="498" spans="1:89" ht="21.75" hidden="1" customHeight="1" x14ac:dyDescent="0.25">
      <c r="A498" s="174" t="s">
        <v>264</v>
      </c>
      <c r="B498" s="148"/>
      <c r="C498" s="144"/>
      <c r="D498" s="144"/>
      <c r="E498" s="144"/>
      <c r="F498" s="144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  <c r="BA498" s="37"/>
      <c r="BB498" s="37"/>
      <c r="BC498" s="37"/>
      <c r="BD498" s="37"/>
      <c r="BE498" s="37"/>
      <c r="BF498" s="37"/>
      <c r="BG498" s="37"/>
      <c r="BH498" s="37"/>
      <c r="BI498" s="37"/>
      <c r="BJ498" s="37"/>
      <c r="BK498" s="37"/>
      <c r="BL498" s="37"/>
      <c r="BM498" s="37"/>
      <c r="BN498" s="37"/>
      <c r="BO498" s="37"/>
      <c r="BP498" s="37"/>
      <c r="BQ498" s="37"/>
      <c r="BR498" s="37"/>
      <c r="BS498" s="37"/>
      <c r="BT498" s="37"/>
      <c r="BU498" s="37"/>
      <c r="BV498" s="37"/>
      <c r="BW498" s="37"/>
      <c r="BX498" s="37"/>
      <c r="BY498" s="37"/>
      <c r="BZ498" s="37"/>
      <c r="CA498" s="37"/>
      <c r="CB498" s="37"/>
      <c r="CC498" s="37"/>
      <c r="CD498" s="37"/>
      <c r="CE498" s="37"/>
      <c r="CF498" s="37"/>
      <c r="CG498" s="37"/>
      <c r="CH498" s="37"/>
      <c r="CI498" s="37"/>
      <c r="CJ498" s="37"/>
      <c r="CK498" s="37"/>
    </row>
    <row r="499" spans="1:89" hidden="1" x14ac:dyDescent="0.25">
      <c r="A499" s="16" t="s">
        <v>187</v>
      </c>
      <c r="B499" s="59"/>
      <c r="C499" s="111"/>
      <c r="D499" s="111"/>
      <c r="E499" s="111"/>
      <c r="F499" s="111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  <c r="BA499" s="37"/>
      <c r="BB499" s="37"/>
      <c r="BC499" s="37"/>
      <c r="BD499" s="37"/>
      <c r="BE499" s="37"/>
      <c r="BF499" s="37"/>
      <c r="BG499" s="37"/>
      <c r="BH499" s="37"/>
      <c r="BI499" s="37"/>
      <c r="BJ499" s="37"/>
      <c r="BK499" s="37"/>
      <c r="BL499" s="37"/>
      <c r="BM499" s="37"/>
      <c r="BN499" s="37"/>
      <c r="BO499" s="37"/>
      <c r="BP499" s="37"/>
      <c r="BQ499" s="37"/>
      <c r="BR499" s="37"/>
      <c r="BS499" s="37"/>
      <c r="BT499" s="37"/>
      <c r="BU499" s="37"/>
      <c r="BV499" s="37"/>
      <c r="BW499" s="37"/>
      <c r="BX499" s="37"/>
      <c r="BY499" s="37"/>
      <c r="BZ499" s="37"/>
      <c r="CA499" s="37"/>
      <c r="CB499" s="37"/>
      <c r="CC499" s="37"/>
      <c r="CD499" s="37"/>
      <c r="CE499" s="37"/>
      <c r="CF499" s="37"/>
      <c r="CG499" s="37"/>
      <c r="CH499" s="37"/>
      <c r="CI499" s="37"/>
      <c r="CJ499" s="37"/>
      <c r="CK499" s="37"/>
    </row>
    <row r="500" spans="1:89" hidden="1" x14ac:dyDescent="0.25">
      <c r="A500" s="17" t="s">
        <v>141</v>
      </c>
      <c r="B500" s="149"/>
      <c r="C500" s="111">
        <f>C501+C502+C503+C504</f>
        <v>22000</v>
      </c>
      <c r="D500" s="111"/>
      <c r="E500" s="111"/>
      <c r="F500" s="111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7"/>
      <c r="AR500" s="37"/>
      <c r="AS500" s="37"/>
      <c r="AT500" s="37"/>
      <c r="AU500" s="37"/>
      <c r="AV500" s="37"/>
      <c r="AW500" s="37"/>
      <c r="AX500" s="37"/>
      <c r="AY500" s="37"/>
      <c r="AZ500" s="37"/>
      <c r="BA500" s="37"/>
      <c r="BB500" s="37"/>
      <c r="BC500" s="37"/>
      <c r="BD500" s="37"/>
      <c r="BE500" s="37"/>
      <c r="BF500" s="37"/>
      <c r="BG500" s="37"/>
      <c r="BH500" s="37"/>
      <c r="BI500" s="37"/>
      <c r="BJ500" s="37"/>
      <c r="BK500" s="37"/>
      <c r="BL500" s="37"/>
      <c r="BM500" s="37"/>
      <c r="BN500" s="37"/>
      <c r="BO500" s="37"/>
      <c r="BP500" s="37"/>
      <c r="BQ500" s="37"/>
      <c r="BR500" s="37"/>
      <c r="BS500" s="37"/>
      <c r="BT500" s="37"/>
      <c r="BU500" s="37"/>
      <c r="BV500" s="37"/>
      <c r="BW500" s="37"/>
      <c r="BX500" s="37"/>
      <c r="BY500" s="37"/>
      <c r="BZ500" s="37"/>
      <c r="CA500" s="37"/>
      <c r="CB500" s="37"/>
      <c r="CC500" s="37"/>
      <c r="CD500" s="37"/>
      <c r="CE500" s="37"/>
      <c r="CF500" s="37"/>
      <c r="CG500" s="37"/>
      <c r="CH500" s="37"/>
      <c r="CI500" s="37"/>
      <c r="CJ500" s="37"/>
      <c r="CK500" s="37"/>
    </row>
    <row r="501" spans="1:89" hidden="1" x14ac:dyDescent="0.25">
      <c r="A501" s="17" t="s">
        <v>180</v>
      </c>
      <c r="B501" s="7"/>
      <c r="C501" s="111"/>
      <c r="D501" s="111"/>
      <c r="E501" s="111"/>
      <c r="F501" s="111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  <c r="BA501" s="37"/>
      <c r="BB501" s="37"/>
      <c r="BC501" s="37"/>
      <c r="BD501" s="37"/>
      <c r="BE501" s="37"/>
      <c r="BF501" s="37"/>
      <c r="BG501" s="37"/>
      <c r="BH501" s="37"/>
      <c r="BI501" s="37"/>
      <c r="BJ501" s="37"/>
      <c r="BK501" s="37"/>
      <c r="BL501" s="37"/>
      <c r="BM501" s="37"/>
      <c r="BN501" s="37"/>
      <c r="BO501" s="37"/>
      <c r="BP501" s="37"/>
      <c r="BQ501" s="37"/>
      <c r="BR501" s="37"/>
      <c r="BS501" s="37"/>
      <c r="BT501" s="37"/>
      <c r="BU501" s="37"/>
      <c r="BV501" s="37"/>
      <c r="BW501" s="37"/>
      <c r="BX501" s="37"/>
      <c r="BY501" s="37"/>
      <c r="BZ501" s="37"/>
      <c r="CA501" s="37"/>
      <c r="CB501" s="37"/>
      <c r="CC501" s="37"/>
      <c r="CD501" s="37"/>
      <c r="CE501" s="37"/>
      <c r="CF501" s="37"/>
      <c r="CG501" s="37"/>
      <c r="CH501" s="37"/>
      <c r="CI501" s="37"/>
      <c r="CJ501" s="37"/>
      <c r="CK501" s="37"/>
    </row>
    <row r="502" spans="1:89" ht="30" hidden="1" x14ac:dyDescent="0.25">
      <c r="A502" s="17" t="s">
        <v>216</v>
      </c>
      <c r="B502" s="7"/>
      <c r="C502" s="111">
        <v>20000</v>
      </c>
      <c r="D502" s="111"/>
      <c r="E502" s="111"/>
      <c r="F502" s="111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  <c r="BA502" s="37"/>
      <c r="BB502" s="37"/>
      <c r="BC502" s="37"/>
      <c r="BD502" s="37"/>
      <c r="BE502" s="37"/>
      <c r="BF502" s="37"/>
      <c r="BG502" s="37"/>
      <c r="BH502" s="37"/>
      <c r="BI502" s="37"/>
      <c r="BJ502" s="37"/>
      <c r="BK502" s="37"/>
      <c r="BL502" s="37"/>
      <c r="BM502" s="37"/>
      <c r="BN502" s="37"/>
      <c r="BO502" s="37"/>
      <c r="BP502" s="37"/>
      <c r="BQ502" s="37"/>
      <c r="BR502" s="37"/>
      <c r="BS502" s="37"/>
      <c r="BT502" s="37"/>
      <c r="BU502" s="37"/>
      <c r="BV502" s="37"/>
      <c r="BW502" s="37"/>
      <c r="BX502" s="37"/>
      <c r="BY502" s="37"/>
      <c r="BZ502" s="37"/>
      <c r="CA502" s="37"/>
      <c r="CB502" s="37"/>
      <c r="CC502" s="37"/>
      <c r="CD502" s="37"/>
      <c r="CE502" s="37"/>
      <c r="CF502" s="37"/>
      <c r="CG502" s="37"/>
      <c r="CH502" s="37"/>
      <c r="CI502" s="37"/>
      <c r="CJ502" s="37"/>
      <c r="CK502" s="37"/>
    </row>
    <row r="503" spans="1:89" ht="30" hidden="1" x14ac:dyDescent="0.25">
      <c r="A503" s="17" t="s">
        <v>217</v>
      </c>
      <c r="B503" s="7"/>
      <c r="C503" s="111"/>
      <c r="D503" s="111"/>
      <c r="E503" s="111"/>
      <c r="F503" s="111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7"/>
      <c r="AR503" s="37"/>
      <c r="AS503" s="37"/>
      <c r="AT503" s="37"/>
      <c r="AU503" s="37"/>
      <c r="AV503" s="37"/>
      <c r="AW503" s="37"/>
      <c r="AX503" s="37"/>
      <c r="AY503" s="37"/>
      <c r="AZ503" s="37"/>
      <c r="BA503" s="37"/>
      <c r="BB503" s="37"/>
      <c r="BC503" s="37"/>
      <c r="BD503" s="37"/>
      <c r="BE503" s="37"/>
      <c r="BF503" s="37"/>
      <c r="BG503" s="37"/>
      <c r="BH503" s="37"/>
      <c r="BI503" s="37"/>
      <c r="BJ503" s="37"/>
      <c r="BK503" s="37"/>
      <c r="BL503" s="37"/>
      <c r="BM503" s="37"/>
      <c r="BN503" s="37"/>
      <c r="BO503" s="37"/>
      <c r="BP503" s="37"/>
      <c r="BQ503" s="37"/>
      <c r="BR503" s="37"/>
      <c r="BS503" s="37"/>
      <c r="BT503" s="37"/>
      <c r="BU503" s="37"/>
      <c r="BV503" s="37"/>
      <c r="BW503" s="37"/>
      <c r="BX503" s="37"/>
      <c r="BY503" s="37"/>
      <c r="BZ503" s="37"/>
      <c r="CA503" s="37"/>
      <c r="CB503" s="37"/>
      <c r="CC503" s="37"/>
      <c r="CD503" s="37"/>
      <c r="CE503" s="37"/>
      <c r="CF503" s="37"/>
      <c r="CG503" s="37"/>
      <c r="CH503" s="37"/>
      <c r="CI503" s="37"/>
      <c r="CJ503" s="37"/>
      <c r="CK503" s="37"/>
    </row>
    <row r="504" spans="1:89" hidden="1" x14ac:dyDescent="0.25">
      <c r="A504" s="17" t="s">
        <v>218</v>
      </c>
      <c r="B504" s="7"/>
      <c r="C504" s="111">
        <v>2000</v>
      </c>
      <c r="D504" s="111"/>
      <c r="E504" s="111"/>
      <c r="F504" s="111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  <c r="BA504" s="37"/>
      <c r="BB504" s="37"/>
      <c r="BC504" s="37"/>
      <c r="BD504" s="37"/>
      <c r="BE504" s="37"/>
      <c r="BF504" s="37"/>
      <c r="BG504" s="37"/>
      <c r="BH504" s="37"/>
      <c r="BI504" s="37"/>
      <c r="BJ504" s="37"/>
      <c r="BK504" s="37"/>
      <c r="BL504" s="37"/>
      <c r="BM504" s="37"/>
      <c r="BN504" s="37"/>
      <c r="BO504" s="37"/>
      <c r="BP504" s="37"/>
      <c r="BQ504" s="37"/>
      <c r="BR504" s="37"/>
      <c r="BS504" s="37"/>
      <c r="BT504" s="37"/>
      <c r="BU504" s="37"/>
      <c r="BV504" s="37"/>
      <c r="BW504" s="37"/>
      <c r="BX504" s="37"/>
      <c r="BY504" s="37"/>
      <c r="BZ504" s="37"/>
      <c r="CA504" s="37"/>
      <c r="CB504" s="37"/>
      <c r="CC504" s="37"/>
      <c r="CD504" s="37"/>
      <c r="CE504" s="37"/>
      <c r="CF504" s="37"/>
      <c r="CG504" s="37"/>
      <c r="CH504" s="37"/>
      <c r="CI504" s="37"/>
      <c r="CJ504" s="37"/>
      <c r="CK504" s="37"/>
    </row>
    <row r="505" spans="1:89" hidden="1" x14ac:dyDescent="0.25">
      <c r="A505" s="25" t="s">
        <v>139</v>
      </c>
      <c r="B505" s="7"/>
      <c r="C505" s="111">
        <v>25000</v>
      </c>
      <c r="D505" s="111"/>
      <c r="E505" s="111"/>
      <c r="F505" s="111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7"/>
      <c r="AR505" s="37"/>
      <c r="AS505" s="37"/>
      <c r="AT505" s="37"/>
      <c r="AU505" s="37"/>
      <c r="AV505" s="37"/>
      <c r="AW505" s="37"/>
      <c r="AX505" s="37"/>
      <c r="AY505" s="37"/>
      <c r="AZ505" s="37"/>
      <c r="BA505" s="37"/>
      <c r="BB505" s="37"/>
      <c r="BC505" s="37"/>
      <c r="BD505" s="37"/>
      <c r="BE505" s="37"/>
      <c r="BF505" s="37"/>
      <c r="BG505" s="37"/>
      <c r="BH505" s="37"/>
      <c r="BI505" s="37"/>
      <c r="BJ505" s="37"/>
      <c r="BK505" s="37"/>
      <c r="BL505" s="37"/>
      <c r="BM505" s="37"/>
      <c r="BN505" s="37"/>
      <c r="BO505" s="37"/>
      <c r="BP505" s="37"/>
      <c r="BQ505" s="37"/>
      <c r="BR505" s="37"/>
      <c r="BS505" s="37"/>
      <c r="BT505" s="37"/>
      <c r="BU505" s="37"/>
      <c r="BV505" s="37"/>
      <c r="BW505" s="37"/>
      <c r="BX505" s="37"/>
      <c r="BY505" s="37"/>
      <c r="BZ505" s="37"/>
      <c r="CA505" s="37"/>
      <c r="CB505" s="37"/>
      <c r="CC505" s="37"/>
      <c r="CD505" s="37"/>
      <c r="CE505" s="37"/>
      <c r="CF505" s="37"/>
      <c r="CG505" s="37"/>
      <c r="CH505" s="37"/>
      <c r="CI505" s="37"/>
      <c r="CJ505" s="37"/>
      <c r="CK505" s="37"/>
    </row>
    <row r="506" spans="1:89" hidden="1" x14ac:dyDescent="0.25">
      <c r="A506" s="191" t="s">
        <v>179</v>
      </c>
      <c r="B506" s="7"/>
      <c r="C506" s="111"/>
      <c r="D506" s="111"/>
      <c r="E506" s="111"/>
      <c r="F506" s="111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7"/>
      <c r="AR506" s="37"/>
      <c r="AS506" s="37"/>
      <c r="AT506" s="37"/>
      <c r="AU506" s="37"/>
      <c r="AV506" s="37"/>
      <c r="AW506" s="37"/>
      <c r="AX506" s="37"/>
      <c r="AY506" s="37"/>
      <c r="AZ506" s="37"/>
      <c r="BA506" s="37"/>
      <c r="BB506" s="37"/>
      <c r="BC506" s="37"/>
      <c r="BD506" s="37"/>
      <c r="BE506" s="37"/>
      <c r="BF506" s="37"/>
      <c r="BG506" s="37"/>
      <c r="BH506" s="37"/>
      <c r="BI506" s="37"/>
      <c r="BJ506" s="37"/>
      <c r="BK506" s="37"/>
      <c r="BL506" s="37"/>
      <c r="BM506" s="37"/>
      <c r="BN506" s="37"/>
      <c r="BO506" s="37"/>
      <c r="BP506" s="37"/>
      <c r="BQ506" s="37"/>
      <c r="BR506" s="37"/>
      <c r="BS506" s="37"/>
      <c r="BT506" s="37"/>
      <c r="BU506" s="37"/>
      <c r="BV506" s="37"/>
      <c r="BW506" s="37"/>
      <c r="BX506" s="37"/>
      <c r="BY506" s="37"/>
      <c r="BZ506" s="37"/>
      <c r="CA506" s="37"/>
      <c r="CB506" s="37"/>
      <c r="CC506" s="37"/>
      <c r="CD506" s="37"/>
      <c r="CE506" s="37"/>
      <c r="CF506" s="37"/>
      <c r="CG506" s="37"/>
      <c r="CH506" s="37"/>
      <c r="CI506" s="37"/>
      <c r="CJ506" s="37"/>
      <c r="CK506" s="37"/>
    </row>
    <row r="507" spans="1:89" hidden="1" x14ac:dyDescent="0.25">
      <c r="A507" s="18" t="s">
        <v>158</v>
      </c>
      <c r="B507" s="7"/>
      <c r="C507" s="103">
        <f>C500+ROUND(C505*3.2,0)</f>
        <v>102000</v>
      </c>
      <c r="D507" s="111"/>
      <c r="E507" s="111"/>
      <c r="F507" s="111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  <c r="BA507" s="37"/>
      <c r="BB507" s="37"/>
      <c r="BC507" s="37"/>
      <c r="BD507" s="37"/>
      <c r="BE507" s="37"/>
      <c r="BF507" s="37"/>
      <c r="BG507" s="37"/>
      <c r="BH507" s="37"/>
      <c r="BI507" s="37"/>
      <c r="BJ507" s="37"/>
      <c r="BK507" s="37"/>
      <c r="BL507" s="37"/>
      <c r="BM507" s="37"/>
      <c r="BN507" s="37"/>
      <c r="BO507" s="37"/>
      <c r="BP507" s="37"/>
      <c r="BQ507" s="37"/>
      <c r="BR507" s="37"/>
      <c r="BS507" s="37"/>
      <c r="BT507" s="37"/>
      <c r="BU507" s="37"/>
      <c r="BV507" s="37"/>
      <c r="BW507" s="37"/>
      <c r="BX507" s="37"/>
      <c r="BY507" s="37"/>
      <c r="BZ507" s="37"/>
      <c r="CA507" s="37"/>
      <c r="CB507" s="37"/>
      <c r="CC507" s="37"/>
      <c r="CD507" s="37"/>
      <c r="CE507" s="37"/>
      <c r="CF507" s="37"/>
      <c r="CG507" s="37"/>
      <c r="CH507" s="37"/>
      <c r="CI507" s="37"/>
      <c r="CJ507" s="37"/>
      <c r="CK507" s="37"/>
    </row>
    <row r="508" spans="1:89" hidden="1" x14ac:dyDescent="0.25">
      <c r="A508" s="16" t="s">
        <v>186</v>
      </c>
      <c r="B508" s="7"/>
      <c r="C508" s="111"/>
      <c r="D508" s="111"/>
      <c r="E508" s="111"/>
      <c r="F508" s="111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  <c r="BA508" s="37"/>
      <c r="BB508" s="37"/>
      <c r="BC508" s="37"/>
      <c r="BD508" s="37"/>
      <c r="BE508" s="37"/>
      <c r="BF508" s="37"/>
      <c r="BG508" s="37"/>
      <c r="BH508" s="37"/>
      <c r="BI508" s="37"/>
      <c r="BJ508" s="37"/>
      <c r="BK508" s="37"/>
      <c r="BL508" s="37"/>
      <c r="BM508" s="37"/>
      <c r="BN508" s="37"/>
      <c r="BO508" s="37"/>
      <c r="BP508" s="37"/>
      <c r="BQ508" s="37"/>
      <c r="BR508" s="37"/>
      <c r="BS508" s="37"/>
      <c r="BT508" s="37"/>
      <c r="BU508" s="37"/>
      <c r="BV508" s="37"/>
      <c r="BW508" s="37"/>
      <c r="BX508" s="37"/>
      <c r="BY508" s="37"/>
      <c r="BZ508" s="37"/>
      <c r="CA508" s="37"/>
      <c r="CB508" s="37"/>
      <c r="CC508" s="37"/>
      <c r="CD508" s="37"/>
      <c r="CE508" s="37"/>
      <c r="CF508" s="37"/>
      <c r="CG508" s="37"/>
      <c r="CH508" s="37"/>
      <c r="CI508" s="37"/>
      <c r="CJ508" s="37"/>
      <c r="CK508" s="37"/>
    </row>
    <row r="509" spans="1:89" hidden="1" x14ac:dyDescent="0.25">
      <c r="A509" s="17" t="s">
        <v>141</v>
      </c>
      <c r="B509" s="7"/>
      <c r="C509" s="111">
        <f>C510+C511+C518+C526+C527+C528+C529+C530</f>
        <v>5881</v>
      </c>
      <c r="D509" s="111"/>
      <c r="E509" s="111"/>
      <c r="F509" s="111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7"/>
      <c r="AR509" s="37"/>
      <c r="AS509" s="37"/>
      <c r="AT509" s="37"/>
      <c r="AU509" s="37"/>
      <c r="AV509" s="37"/>
      <c r="AW509" s="37"/>
      <c r="AX509" s="37"/>
      <c r="AY509" s="37"/>
      <c r="AZ509" s="37"/>
      <c r="BA509" s="37"/>
      <c r="BB509" s="37"/>
      <c r="BC509" s="37"/>
      <c r="BD509" s="37"/>
      <c r="BE509" s="37"/>
      <c r="BF509" s="37"/>
      <c r="BG509" s="37"/>
      <c r="BH509" s="37"/>
      <c r="BI509" s="37"/>
      <c r="BJ509" s="37"/>
      <c r="BK509" s="37"/>
      <c r="BL509" s="37"/>
      <c r="BM509" s="37"/>
      <c r="BN509" s="37"/>
      <c r="BO509" s="37"/>
      <c r="BP509" s="37"/>
      <c r="BQ509" s="37"/>
      <c r="BR509" s="37"/>
      <c r="BS509" s="37"/>
      <c r="BT509" s="37"/>
      <c r="BU509" s="37"/>
      <c r="BV509" s="37"/>
      <c r="BW509" s="37"/>
      <c r="BX509" s="37"/>
      <c r="BY509" s="37"/>
      <c r="BZ509" s="37"/>
      <c r="CA509" s="37"/>
      <c r="CB509" s="37"/>
      <c r="CC509" s="37"/>
      <c r="CD509" s="37"/>
      <c r="CE509" s="37"/>
      <c r="CF509" s="37"/>
      <c r="CG509" s="37"/>
      <c r="CH509" s="37"/>
      <c r="CI509" s="37"/>
      <c r="CJ509" s="37"/>
      <c r="CK509" s="37"/>
    </row>
    <row r="510" spans="1:89" hidden="1" x14ac:dyDescent="0.25">
      <c r="A510" s="17" t="s">
        <v>180</v>
      </c>
      <c r="B510" s="7"/>
      <c r="C510" s="111"/>
      <c r="D510" s="111"/>
      <c r="E510" s="111"/>
      <c r="F510" s="111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  <c r="BA510" s="37"/>
      <c r="BB510" s="37"/>
      <c r="BC510" s="37"/>
      <c r="BD510" s="37"/>
      <c r="BE510" s="37"/>
      <c r="BF510" s="37"/>
      <c r="BG510" s="37"/>
      <c r="BH510" s="37"/>
      <c r="BI510" s="37"/>
      <c r="BJ510" s="37"/>
      <c r="BK510" s="37"/>
      <c r="BL510" s="37"/>
      <c r="BM510" s="37"/>
      <c r="BN510" s="37"/>
      <c r="BO510" s="37"/>
      <c r="BP510" s="37"/>
      <c r="BQ510" s="37"/>
      <c r="BR510" s="37"/>
      <c r="BS510" s="37"/>
      <c r="BT510" s="37"/>
      <c r="BU510" s="37"/>
      <c r="BV510" s="37"/>
      <c r="BW510" s="37"/>
      <c r="BX510" s="37"/>
      <c r="BY510" s="37"/>
      <c r="BZ510" s="37"/>
      <c r="CA510" s="37"/>
      <c r="CB510" s="37"/>
      <c r="CC510" s="37"/>
      <c r="CD510" s="37"/>
      <c r="CE510" s="37"/>
      <c r="CF510" s="37"/>
      <c r="CG510" s="37"/>
      <c r="CH510" s="37"/>
      <c r="CI510" s="37"/>
      <c r="CJ510" s="37"/>
      <c r="CK510" s="37"/>
    </row>
    <row r="511" spans="1:89" ht="30" hidden="1" x14ac:dyDescent="0.25">
      <c r="A511" s="17" t="s">
        <v>181</v>
      </c>
      <c r="B511" s="102"/>
      <c r="C511" s="133">
        <f>C512+C513+C514+C516</f>
        <v>5781</v>
      </c>
      <c r="D511" s="111"/>
      <c r="E511" s="111"/>
      <c r="F511" s="111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7"/>
      <c r="AR511" s="37"/>
      <c r="AS511" s="37"/>
      <c r="AT511" s="37"/>
      <c r="AU511" s="37"/>
      <c r="AV511" s="37"/>
      <c r="AW511" s="37"/>
      <c r="AX511" s="37"/>
      <c r="AY511" s="37"/>
      <c r="AZ511" s="37"/>
      <c r="BA511" s="37"/>
      <c r="BB511" s="37"/>
      <c r="BC511" s="37"/>
      <c r="BD511" s="37"/>
      <c r="BE511" s="37"/>
      <c r="BF511" s="37"/>
      <c r="BG511" s="37"/>
      <c r="BH511" s="37"/>
      <c r="BI511" s="37"/>
      <c r="BJ511" s="37"/>
      <c r="BK511" s="37"/>
      <c r="BL511" s="37"/>
      <c r="BM511" s="37"/>
      <c r="BN511" s="37"/>
      <c r="BO511" s="37"/>
      <c r="BP511" s="37"/>
      <c r="BQ511" s="37"/>
      <c r="BR511" s="37"/>
      <c r="BS511" s="37"/>
      <c r="BT511" s="37"/>
      <c r="BU511" s="37"/>
      <c r="BV511" s="37"/>
      <c r="BW511" s="37"/>
      <c r="BX511" s="37"/>
      <c r="BY511" s="37"/>
      <c r="BZ511" s="37"/>
      <c r="CA511" s="37"/>
      <c r="CB511" s="37"/>
      <c r="CC511" s="37"/>
      <c r="CD511" s="37"/>
      <c r="CE511" s="37"/>
      <c r="CF511" s="37"/>
      <c r="CG511" s="37"/>
      <c r="CH511" s="37"/>
      <c r="CI511" s="37"/>
      <c r="CJ511" s="37"/>
      <c r="CK511" s="37"/>
    </row>
    <row r="512" spans="1:89" ht="30" hidden="1" x14ac:dyDescent="0.25">
      <c r="A512" s="17" t="s">
        <v>182</v>
      </c>
      <c r="B512" s="102"/>
      <c r="C512" s="133">
        <v>4447</v>
      </c>
      <c r="D512" s="111"/>
      <c r="E512" s="111"/>
      <c r="F512" s="111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  <c r="BA512" s="37"/>
      <c r="BB512" s="37"/>
      <c r="BC512" s="37"/>
      <c r="BD512" s="37"/>
      <c r="BE512" s="37"/>
      <c r="BF512" s="37"/>
      <c r="BG512" s="37"/>
      <c r="BH512" s="37"/>
      <c r="BI512" s="37"/>
      <c r="BJ512" s="37"/>
      <c r="BK512" s="37"/>
      <c r="BL512" s="37"/>
      <c r="BM512" s="37"/>
      <c r="BN512" s="37"/>
      <c r="BO512" s="37"/>
      <c r="BP512" s="37"/>
      <c r="BQ512" s="37"/>
      <c r="BR512" s="37"/>
      <c r="BS512" s="37"/>
      <c r="BT512" s="37"/>
      <c r="BU512" s="37"/>
      <c r="BV512" s="37"/>
      <c r="BW512" s="37"/>
      <c r="BX512" s="37"/>
      <c r="BY512" s="37"/>
      <c r="BZ512" s="37"/>
      <c r="CA512" s="37"/>
      <c r="CB512" s="37"/>
      <c r="CC512" s="37"/>
      <c r="CD512" s="37"/>
      <c r="CE512" s="37"/>
      <c r="CF512" s="37"/>
      <c r="CG512" s="37"/>
      <c r="CH512" s="37"/>
      <c r="CI512" s="37"/>
      <c r="CJ512" s="37"/>
      <c r="CK512" s="37"/>
    </row>
    <row r="513" spans="1:89" ht="30" hidden="1" x14ac:dyDescent="0.25">
      <c r="A513" s="17" t="s">
        <v>183</v>
      </c>
      <c r="B513" s="102"/>
      <c r="C513" s="133">
        <v>1334</v>
      </c>
      <c r="D513" s="111"/>
      <c r="E513" s="111"/>
      <c r="F513" s="111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7"/>
      <c r="AR513" s="37"/>
      <c r="AS513" s="37"/>
      <c r="AT513" s="37"/>
      <c r="AU513" s="37"/>
      <c r="AV513" s="37"/>
      <c r="AW513" s="37"/>
      <c r="AX513" s="37"/>
      <c r="AY513" s="37"/>
      <c r="AZ513" s="37"/>
      <c r="BA513" s="37"/>
      <c r="BB513" s="37"/>
      <c r="BC513" s="37"/>
      <c r="BD513" s="37"/>
      <c r="BE513" s="37"/>
      <c r="BF513" s="37"/>
      <c r="BG513" s="37"/>
      <c r="BH513" s="37"/>
      <c r="BI513" s="37"/>
      <c r="BJ513" s="37"/>
      <c r="BK513" s="37"/>
      <c r="BL513" s="37"/>
      <c r="BM513" s="37"/>
      <c r="BN513" s="37"/>
      <c r="BO513" s="37"/>
      <c r="BP513" s="37"/>
      <c r="BQ513" s="37"/>
      <c r="BR513" s="37"/>
      <c r="BS513" s="37"/>
      <c r="BT513" s="37"/>
      <c r="BU513" s="37"/>
      <c r="BV513" s="37"/>
      <c r="BW513" s="37"/>
      <c r="BX513" s="37"/>
      <c r="BY513" s="37"/>
      <c r="BZ513" s="37"/>
      <c r="CA513" s="37"/>
      <c r="CB513" s="37"/>
      <c r="CC513" s="37"/>
      <c r="CD513" s="37"/>
      <c r="CE513" s="37"/>
      <c r="CF513" s="37"/>
      <c r="CG513" s="37"/>
      <c r="CH513" s="37"/>
      <c r="CI513" s="37"/>
      <c r="CJ513" s="37"/>
      <c r="CK513" s="37"/>
    </row>
    <row r="514" spans="1:89" ht="45" hidden="1" x14ac:dyDescent="0.25">
      <c r="A514" s="17" t="s">
        <v>250</v>
      </c>
      <c r="B514" s="102"/>
      <c r="C514" s="133"/>
      <c r="D514" s="111"/>
      <c r="E514" s="111"/>
      <c r="F514" s="111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7"/>
      <c r="AR514" s="37"/>
      <c r="AS514" s="37"/>
      <c r="AT514" s="37"/>
      <c r="AU514" s="37"/>
      <c r="AV514" s="37"/>
      <c r="AW514" s="37"/>
      <c r="AX514" s="37"/>
      <c r="AY514" s="37"/>
      <c r="AZ514" s="37"/>
      <c r="BA514" s="37"/>
      <c r="BB514" s="37"/>
      <c r="BC514" s="37"/>
      <c r="BD514" s="37"/>
      <c r="BE514" s="37"/>
      <c r="BF514" s="37"/>
      <c r="BG514" s="37"/>
      <c r="BH514" s="37"/>
      <c r="BI514" s="37"/>
      <c r="BJ514" s="37"/>
      <c r="BK514" s="37"/>
      <c r="BL514" s="37"/>
      <c r="BM514" s="37"/>
      <c r="BN514" s="37"/>
      <c r="BO514" s="37"/>
      <c r="BP514" s="37"/>
      <c r="BQ514" s="37"/>
      <c r="BR514" s="37"/>
      <c r="BS514" s="37"/>
      <c r="BT514" s="37"/>
      <c r="BU514" s="37"/>
      <c r="BV514" s="37"/>
      <c r="BW514" s="37"/>
      <c r="BX514" s="37"/>
      <c r="BY514" s="37"/>
      <c r="BZ514" s="37"/>
      <c r="CA514" s="37"/>
      <c r="CB514" s="37"/>
      <c r="CC514" s="37"/>
      <c r="CD514" s="37"/>
      <c r="CE514" s="37"/>
      <c r="CF514" s="37"/>
      <c r="CG514" s="37"/>
      <c r="CH514" s="37"/>
      <c r="CI514" s="37"/>
      <c r="CJ514" s="37"/>
      <c r="CK514" s="37"/>
    </row>
    <row r="515" spans="1:89" hidden="1" x14ac:dyDescent="0.25">
      <c r="A515" s="220" t="s">
        <v>251</v>
      </c>
      <c r="B515" s="102"/>
      <c r="C515" s="133"/>
      <c r="D515" s="111"/>
      <c r="E515" s="111"/>
      <c r="F515" s="111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7"/>
      <c r="AR515" s="37"/>
      <c r="AS515" s="37"/>
      <c r="AT515" s="37"/>
      <c r="AU515" s="37"/>
      <c r="AV515" s="37"/>
      <c r="AW515" s="37"/>
      <c r="AX515" s="37"/>
      <c r="AY515" s="37"/>
      <c r="AZ515" s="37"/>
      <c r="BA515" s="37"/>
      <c r="BB515" s="37"/>
      <c r="BC515" s="37"/>
      <c r="BD515" s="37"/>
      <c r="BE515" s="37"/>
      <c r="BF515" s="37"/>
      <c r="BG515" s="37"/>
      <c r="BH515" s="37"/>
      <c r="BI515" s="37"/>
      <c r="BJ515" s="37"/>
      <c r="BK515" s="37"/>
      <c r="BL515" s="37"/>
      <c r="BM515" s="37"/>
      <c r="BN515" s="37"/>
      <c r="BO515" s="37"/>
      <c r="BP515" s="37"/>
      <c r="BQ515" s="37"/>
      <c r="BR515" s="37"/>
      <c r="BS515" s="37"/>
      <c r="BT515" s="37"/>
      <c r="BU515" s="37"/>
      <c r="BV515" s="37"/>
      <c r="BW515" s="37"/>
      <c r="BX515" s="37"/>
      <c r="BY515" s="37"/>
      <c r="BZ515" s="37"/>
      <c r="CA515" s="37"/>
      <c r="CB515" s="37"/>
      <c r="CC515" s="37"/>
      <c r="CD515" s="37"/>
      <c r="CE515" s="37"/>
      <c r="CF515" s="37"/>
      <c r="CG515" s="37"/>
      <c r="CH515" s="37"/>
      <c r="CI515" s="37"/>
      <c r="CJ515" s="37"/>
      <c r="CK515" s="37"/>
    </row>
    <row r="516" spans="1:89" ht="30" hidden="1" x14ac:dyDescent="0.25">
      <c r="A516" s="17" t="s">
        <v>252</v>
      </c>
      <c r="B516" s="102"/>
      <c r="C516" s="133"/>
      <c r="D516" s="111"/>
      <c r="E516" s="111"/>
      <c r="F516" s="111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  <c r="BA516" s="37"/>
      <c r="BB516" s="37"/>
      <c r="BC516" s="37"/>
      <c r="BD516" s="37"/>
      <c r="BE516" s="37"/>
      <c r="BF516" s="37"/>
      <c r="BG516" s="37"/>
      <c r="BH516" s="37"/>
      <c r="BI516" s="37"/>
      <c r="BJ516" s="37"/>
      <c r="BK516" s="37"/>
      <c r="BL516" s="37"/>
      <c r="BM516" s="37"/>
      <c r="BN516" s="37"/>
      <c r="BO516" s="37"/>
      <c r="BP516" s="37"/>
      <c r="BQ516" s="37"/>
      <c r="BR516" s="37"/>
      <c r="BS516" s="37"/>
      <c r="BT516" s="37"/>
      <c r="BU516" s="37"/>
      <c r="BV516" s="37"/>
      <c r="BW516" s="37"/>
      <c r="BX516" s="37"/>
      <c r="BY516" s="37"/>
      <c r="BZ516" s="37"/>
      <c r="CA516" s="37"/>
      <c r="CB516" s="37"/>
      <c r="CC516" s="37"/>
      <c r="CD516" s="37"/>
      <c r="CE516" s="37"/>
      <c r="CF516" s="37"/>
      <c r="CG516" s="37"/>
      <c r="CH516" s="37"/>
      <c r="CI516" s="37"/>
      <c r="CJ516" s="37"/>
      <c r="CK516" s="37"/>
    </row>
    <row r="517" spans="1:89" hidden="1" x14ac:dyDescent="0.25">
      <c r="A517" s="220" t="s">
        <v>251</v>
      </c>
      <c r="B517" s="102"/>
      <c r="C517" s="133"/>
      <c r="D517" s="111"/>
      <c r="E517" s="111"/>
      <c r="F517" s="111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  <c r="BA517" s="37"/>
      <c r="BB517" s="37"/>
      <c r="BC517" s="37"/>
      <c r="BD517" s="37"/>
      <c r="BE517" s="37"/>
      <c r="BF517" s="37"/>
      <c r="BG517" s="37"/>
      <c r="BH517" s="37"/>
      <c r="BI517" s="37"/>
      <c r="BJ517" s="37"/>
      <c r="BK517" s="37"/>
      <c r="BL517" s="37"/>
      <c r="BM517" s="37"/>
      <c r="BN517" s="37"/>
      <c r="BO517" s="37"/>
      <c r="BP517" s="37"/>
      <c r="BQ517" s="37"/>
      <c r="BR517" s="37"/>
      <c r="BS517" s="37"/>
      <c r="BT517" s="37"/>
      <c r="BU517" s="37"/>
      <c r="BV517" s="37"/>
      <c r="BW517" s="37"/>
      <c r="BX517" s="37"/>
      <c r="BY517" s="37"/>
      <c r="BZ517" s="37"/>
      <c r="CA517" s="37"/>
      <c r="CB517" s="37"/>
      <c r="CC517" s="37"/>
      <c r="CD517" s="37"/>
      <c r="CE517" s="37"/>
      <c r="CF517" s="37"/>
      <c r="CG517" s="37"/>
      <c r="CH517" s="37"/>
      <c r="CI517" s="37"/>
      <c r="CJ517" s="37"/>
      <c r="CK517" s="37"/>
    </row>
    <row r="518" spans="1:89" ht="30" hidden="1" x14ac:dyDescent="0.25">
      <c r="A518" s="17" t="s">
        <v>219</v>
      </c>
      <c r="B518" s="102"/>
      <c r="C518" s="133">
        <f>C519+C520+C522+C524</f>
        <v>100</v>
      </c>
      <c r="D518" s="111"/>
      <c r="E518" s="111"/>
      <c r="F518" s="111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  <c r="BA518" s="37"/>
      <c r="BB518" s="37"/>
      <c r="BC518" s="37"/>
      <c r="BD518" s="37"/>
      <c r="BE518" s="37"/>
      <c r="BF518" s="37"/>
      <c r="BG518" s="37"/>
      <c r="BH518" s="37"/>
      <c r="BI518" s="37"/>
      <c r="BJ518" s="37"/>
      <c r="BK518" s="37"/>
      <c r="BL518" s="37"/>
      <c r="BM518" s="37"/>
      <c r="BN518" s="37"/>
      <c r="BO518" s="37"/>
      <c r="BP518" s="37"/>
      <c r="BQ518" s="37"/>
      <c r="BR518" s="37"/>
      <c r="BS518" s="37"/>
      <c r="BT518" s="37"/>
      <c r="BU518" s="37"/>
      <c r="BV518" s="37"/>
      <c r="BW518" s="37"/>
      <c r="BX518" s="37"/>
      <c r="BY518" s="37"/>
      <c r="BZ518" s="37"/>
      <c r="CA518" s="37"/>
      <c r="CB518" s="37"/>
      <c r="CC518" s="37"/>
      <c r="CD518" s="37"/>
      <c r="CE518" s="37"/>
      <c r="CF518" s="37"/>
      <c r="CG518" s="37"/>
      <c r="CH518" s="37"/>
      <c r="CI518" s="37"/>
      <c r="CJ518" s="37"/>
      <c r="CK518" s="37"/>
    </row>
    <row r="519" spans="1:89" ht="30" hidden="1" x14ac:dyDescent="0.25">
      <c r="A519" s="17" t="s">
        <v>220</v>
      </c>
      <c r="B519" s="102"/>
      <c r="C519" s="133">
        <v>100</v>
      </c>
      <c r="D519" s="111"/>
      <c r="E519" s="111"/>
      <c r="F519" s="111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  <c r="BA519" s="37"/>
      <c r="BB519" s="37"/>
      <c r="BC519" s="37"/>
      <c r="BD519" s="37"/>
      <c r="BE519" s="37"/>
      <c r="BF519" s="37"/>
      <c r="BG519" s="37"/>
      <c r="BH519" s="37"/>
      <c r="BI519" s="37"/>
      <c r="BJ519" s="37"/>
      <c r="BK519" s="37"/>
      <c r="BL519" s="37"/>
      <c r="BM519" s="37"/>
      <c r="BN519" s="37"/>
      <c r="BO519" s="37"/>
      <c r="BP519" s="37"/>
      <c r="BQ519" s="37"/>
      <c r="BR519" s="37"/>
      <c r="BS519" s="37"/>
      <c r="BT519" s="37"/>
      <c r="BU519" s="37"/>
      <c r="BV519" s="37"/>
      <c r="BW519" s="37"/>
      <c r="BX519" s="37"/>
      <c r="BY519" s="37"/>
      <c r="BZ519" s="37"/>
      <c r="CA519" s="37"/>
      <c r="CB519" s="37"/>
      <c r="CC519" s="37"/>
      <c r="CD519" s="37"/>
      <c r="CE519" s="37"/>
      <c r="CF519" s="37"/>
      <c r="CG519" s="37"/>
      <c r="CH519" s="37"/>
      <c r="CI519" s="37"/>
      <c r="CJ519" s="37"/>
      <c r="CK519" s="37"/>
    </row>
    <row r="520" spans="1:89" ht="45" hidden="1" x14ac:dyDescent="0.25">
      <c r="A520" s="17" t="s">
        <v>253</v>
      </c>
      <c r="B520" s="102"/>
      <c r="C520" s="133"/>
      <c r="D520" s="111"/>
      <c r="E520" s="111"/>
      <c r="F520" s="111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  <c r="BA520" s="37"/>
      <c r="BB520" s="37"/>
      <c r="BC520" s="37"/>
      <c r="BD520" s="37"/>
      <c r="BE520" s="37"/>
      <c r="BF520" s="37"/>
      <c r="BG520" s="37"/>
      <c r="BH520" s="37"/>
      <c r="BI520" s="37"/>
      <c r="BJ520" s="37"/>
      <c r="BK520" s="37"/>
      <c r="BL520" s="37"/>
      <c r="BM520" s="37"/>
      <c r="BN520" s="37"/>
      <c r="BO520" s="37"/>
      <c r="BP520" s="37"/>
      <c r="BQ520" s="37"/>
      <c r="BR520" s="37"/>
      <c r="BS520" s="37"/>
      <c r="BT520" s="37"/>
      <c r="BU520" s="37"/>
      <c r="BV520" s="37"/>
      <c r="BW520" s="37"/>
      <c r="BX520" s="37"/>
      <c r="BY520" s="37"/>
      <c r="BZ520" s="37"/>
      <c r="CA520" s="37"/>
      <c r="CB520" s="37"/>
      <c r="CC520" s="37"/>
      <c r="CD520" s="37"/>
      <c r="CE520" s="37"/>
      <c r="CF520" s="37"/>
      <c r="CG520" s="37"/>
      <c r="CH520" s="37"/>
      <c r="CI520" s="37"/>
      <c r="CJ520" s="37"/>
      <c r="CK520" s="37"/>
    </row>
    <row r="521" spans="1:89" hidden="1" x14ac:dyDescent="0.25">
      <c r="A521" s="220" t="s">
        <v>251</v>
      </c>
      <c r="B521" s="102"/>
      <c r="C521" s="133"/>
      <c r="D521" s="111"/>
      <c r="E521" s="111"/>
      <c r="F521" s="111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F521" s="37"/>
      <c r="AG521" s="37"/>
      <c r="AH521" s="37"/>
      <c r="AI521" s="37"/>
      <c r="AJ521" s="37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  <c r="BA521" s="37"/>
      <c r="BB521" s="37"/>
      <c r="BC521" s="37"/>
      <c r="BD521" s="37"/>
      <c r="BE521" s="37"/>
      <c r="BF521" s="37"/>
      <c r="BG521" s="37"/>
      <c r="BH521" s="37"/>
      <c r="BI521" s="37"/>
      <c r="BJ521" s="37"/>
      <c r="BK521" s="37"/>
      <c r="BL521" s="37"/>
      <c r="BM521" s="37"/>
      <c r="BN521" s="37"/>
      <c r="BO521" s="37"/>
      <c r="BP521" s="37"/>
      <c r="BQ521" s="37"/>
      <c r="BR521" s="37"/>
      <c r="BS521" s="37"/>
      <c r="BT521" s="37"/>
      <c r="BU521" s="37"/>
      <c r="BV521" s="37"/>
      <c r="BW521" s="37"/>
      <c r="BX521" s="37"/>
      <c r="BY521" s="37"/>
      <c r="BZ521" s="37"/>
      <c r="CA521" s="37"/>
      <c r="CB521" s="37"/>
      <c r="CC521" s="37"/>
      <c r="CD521" s="37"/>
      <c r="CE521" s="37"/>
      <c r="CF521" s="37"/>
      <c r="CG521" s="37"/>
      <c r="CH521" s="37"/>
      <c r="CI521" s="37"/>
      <c r="CJ521" s="37"/>
      <c r="CK521" s="37"/>
    </row>
    <row r="522" spans="1:89" ht="45" hidden="1" x14ac:dyDescent="0.25">
      <c r="A522" s="17" t="s">
        <v>254</v>
      </c>
      <c r="B522" s="102"/>
      <c r="C522" s="133"/>
      <c r="D522" s="111"/>
      <c r="E522" s="111"/>
      <c r="F522" s="111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F522" s="37"/>
      <c r="AG522" s="37"/>
      <c r="AH522" s="37"/>
      <c r="AI522" s="37"/>
      <c r="AJ522" s="37"/>
      <c r="AK522" s="37"/>
      <c r="AL522" s="37"/>
      <c r="AM522" s="37"/>
      <c r="AN522" s="37"/>
      <c r="AO522" s="37"/>
      <c r="AP522" s="37"/>
      <c r="AQ522" s="37"/>
      <c r="AR522" s="37"/>
      <c r="AS522" s="37"/>
      <c r="AT522" s="37"/>
      <c r="AU522" s="37"/>
      <c r="AV522" s="37"/>
      <c r="AW522" s="37"/>
      <c r="AX522" s="37"/>
      <c r="AY522" s="37"/>
      <c r="AZ522" s="37"/>
      <c r="BA522" s="37"/>
      <c r="BB522" s="37"/>
      <c r="BC522" s="37"/>
      <c r="BD522" s="37"/>
      <c r="BE522" s="37"/>
      <c r="BF522" s="37"/>
      <c r="BG522" s="37"/>
      <c r="BH522" s="37"/>
      <c r="BI522" s="37"/>
      <c r="BJ522" s="37"/>
      <c r="BK522" s="37"/>
      <c r="BL522" s="37"/>
      <c r="BM522" s="37"/>
      <c r="BN522" s="37"/>
      <c r="BO522" s="37"/>
      <c r="BP522" s="37"/>
      <c r="BQ522" s="37"/>
      <c r="BR522" s="37"/>
      <c r="BS522" s="37"/>
      <c r="BT522" s="37"/>
      <c r="BU522" s="37"/>
      <c r="BV522" s="37"/>
      <c r="BW522" s="37"/>
      <c r="BX522" s="37"/>
      <c r="BY522" s="37"/>
      <c r="BZ522" s="37"/>
      <c r="CA522" s="37"/>
      <c r="CB522" s="37"/>
      <c r="CC522" s="37"/>
      <c r="CD522" s="37"/>
      <c r="CE522" s="37"/>
      <c r="CF522" s="37"/>
      <c r="CG522" s="37"/>
      <c r="CH522" s="37"/>
      <c r="CI522" s="37"/>
      <c r="CJ522" s="37"/>
      <c r="CK522" s="37"/>
    </row>
    <row r="523" spans="1:89" hidden="1" x14ac:dyDescent="0.25">
      <c r="A523" s="220" t="s">
        <v>251</v>
      </c>
      <c r="B523" s="102"/>
      <c r="C523" s="133"/>
      <c r="D523" s="111"/>
      <c r="E523" s="111"/>
      <c r="F523" s="111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F523" s="37"/>
      <c r="AG523" s="37"/>
      <c r="AH523" s="37"/>
      <c r="AI523" s="37"/>
      <c r="AJ523" s="37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  <c r="BA523" s="37"/>
      <c r="BB523" s="37"/>
      <c r="BC523" s="37"/>
      <c r="BD523" s="37"/>
      <c r="BE523" s="37"/>
      <c r="BF523" s="37"/>
      <c r="BG523" s="37"/>
      <c r="BH523" s="37"/>
      <c r="BI523" s="37"/>
      <c r="BJ523" s="37"/>
      <c r="BK523" s="37"/>
      <c r="BL523" s="37"/>
      <c r="BM523" s="37"/>
      <c r="BN523" s="37"/>
      <c r="BO523" s="37"/>
      <c r="BP523" s="37"/>
      <c r="BQ523" s="37"/>
      <c r="BR523" s="37"/>
      <c r="BS523" s="37"/>
      <c r="BT523" s="37"/>
      <c r="BU523" s="37"/>
      <c r="BV523" s="37"/>
      <c r="BW523" s="37"/>
      <c r="BX523" s="37"/>
      <c r="BY523" s="37"/>
      <c r="BZ523" s="37"/>
      <c r="CA523" s="37"/>
      <c r="CB523" s="37"/>
      <c r="CC523" s="37"/>
      <c r="CD523" s="37"/>
      <c r="CE523" s="37"/>
      <c r="CF523" s="37"/>
      <c r="CG523" s="37"/>
      <c r="CH523" s="37"/>
      <c r="CI523" s="37"/>
      <c r="CJ523" s="37"/>
      <c r="CK523" s="37"/>
    </row>
    <row r="524" spans="1:89" ht="30" hidden="1" x14ac:dyDescent="0.25">
      <c r="A524" s="17" t="s">
        <v>221</v>
      </c>
      <c r="B524" s="102"/>
      <c r="C524" s="133"/>
      <c r="D524" s="111"/>
      <c r="E524" s="111"/>
      <c r="F524" s="111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F524" s="37"/>
      <c r="AG524" s="37"/>
      <c r="AH524" s="37"/>
      <c r="AI524" s="37"/>
      <c r="AJ524" s="37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  <c r="BA524" s="37"/>
      <c r="BB524" s="37"/>
      <c r="BC524" s="37"/>
      <c r="BD524" s="37"/>
      <c r="BE524" s="37"/>
      <c r="BF524" s="37"/>
      <c r="BG524" s="37"/>
      <c r="BH524" s="37"/>
      <c r="BI524" s="37"/>
      <c r="BJ524" s="37"/>
      <c r="BK524" s="37"/>
      <c r="BL524" s="37"/>
      <c r="BM524" s="37"/>
      <c r="BN524" s="37"/>
      <c r="BO524" s="37"/>
      <c r="BP524" s="37"/>
      <c r="BQ524" s="37"/>
      <c r="BR524" s="37"/>
      <c r="BS524" s="37"/>
      <c r="BT524" s="37"/>
      <c r="BU524" s="37"/>
      <c r="BV524" s="37"/>
      <c r="BW524" s="37"/>
      <c r="BX524" s="37"/>
      <c r="BY524" s="37"/>
      <c r="BZ524" s="37"/>
      <c r="CA524" s="37"/>
      <c r="CB524" s="37"/>
      <c r="CC524" s="37"/>
      <c r="CD524" s="37"/>
      <c r="CE524" s="37"/>
      <c r="CF524" s="37"/>
      <c r="CG524" s="37"/>
      <c r="CH524" s="37"/>
      <c r="CI524" s="37"/>
      <c r="CJ524" s="37"/>
      <c r="CK524" s="37"/>
    </row>
    <row r="525" spans="1:89" hidden="1" x14ac:dyDescent="0.25">
      <c r="A525" s="220" t="s">
        <v>251</v>
      </c>
      <c r="B525" s="102"/>
      <c r="C525" s="133"/>
      <c r="D525" s="111"/>
      <c r="E525" s="111"/>
      <c r="F525" s="111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F525" s="37"/>
      <c r="AG525" s="37"/>
      <c r="AH525" s="37"/>
      <c r="AI525" s="37"/>
      <c r="AJ525" s="37"/>
      <c r="AK525" s="37"/>
      <c r="AL525" s="37"/>
      <c r="AM525" s="37"/>
      <c r="AN525" s="37"/>
      <c r="AO525" s="37"/>
      <c r="AP525" s="37"/>
      <c r="AQ525" s="37"/>
      <c r="AR525" s="37"/>
      <c r="AS525" s="37"/>
      <c r="AT525" s="37"/>
      <c r="AU525" s="37"/>
      <c r="AV525" s="37"/>
      <c r="AW525" s="37"/>
      <c r="AX525" s="37"/>
      <c r="AY525" s="37"/>
      <c r="AZ525" s="37"/>
      <c r="BA525" s="37"/>
      <c r="BB525" s="37"/>
      <c r="BC525" s="37"/>
      <c r="BD525" s="37"/>
      <c r="BE525" s="37"/>
      <c r="BF525" s="37"/>
      <c r="BG525" s="37"/>
      <c r="BH525" s="37"/>
      <c r="BI525" s="37"/>
      <c r="BJ525" s="37"/>
      <c r="BK525" s="37"/>
      <c r="BL525" s="37"/>
      <c r="BM525" s="37"/>
      <c r="BN525" s="37"/>
      <c r="BO525" s="37"/>
      <c r="BP525" s="37"/>
      <c r="BQ525" s="37"/>
      <c r="BR525" s="37"/>
      <c r="BS525" s="37"/>
      <c r="BT525" s="37"/>
      <c r="BU525" s="37"/>
      <c r="BV525" s="37"/>
      <c r="BW525" s="37"/>
      <c r="BX525" s="37"/>
      <c r="BY525" s="37"/>
      <c r="BZ525" s="37"/>
      <c r="CA525" s="37"/>
      <c r="CB525" s="37"/>
      <c r="CC525" s="37"/>
      <c r="CD525" s="37"/>
      <c r="CE525" s="37"/>
      <c r="CF525" s="37"/>
      <c r="CG525" s="37"/>
      <c r="CH525" s="37"/>
      <c r="CI525" s="37"/>
      <c r="CJ525" s="37"/>
      <c r="CK525" s="37"/>
    </row>
    <row r="526" spans="1:89" ht="30" hidden="1" x14ac:dyDescent="0.25">
      <c r="A526" s="17" t="s">
        <v>222</v>
      </c>
      <c r="B526" s="102"/>
      <c r="C526" s="133"/>
      <c r="D526" s="111"/>
      <c r="E526" s="111"/>
      <c r="F526" s="111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F526" s="37"/>
      <c r="AG526" s="37"/>
      <c r="AH526" s="37"/>
      <c r="AI526" s="37"/>
      <c r="AJ526" s="37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  <c r="BA526" s="37"/>
      <c r="BB526" s="37"/>
      <c r="BC526" s="37"/>
      <c r="BD526" s="37"/>
      <c r="BE526" s="37"/>
      <c r="BF526" s="37"/>
      <c r="BG526" s="37"/>
      <c r="BH526" s="37"/>
      <c r="BI526" s="37"/>
      <c r="BJ526" s="37"/>
      <c r="BK526" s="37"/>
      <c r="BL526" s="37"/>
      <c r="BM526" s="37"/>
      <c r="BN526" s="37"/>
      <c r="BO526" s="37"/>
      <c r="BP526" s="37"/>
      <c r="BQ526" s="37"/>
      <c r="BR526" s="37"/>
      <c r="BS526" s="37"/>
      <c r="BT526" s="37"/>
      <c r="BU526" s="37"/>
      <c r="BV526" s="37"/>
      <c r="BW526" s="37"/>
      <c r="BX526" s="37"/>
      <c r="BY526" s="37"/>
      <c r="BZ526" s="37"/>
      <c r="CA526" s="37"/>
      <c r="CB526" s="37"/>
      <c r="CC526" s="37"/>
      <c r="CD526" s="37"/>
      <c r="CE526" s="37"/>
      <c r="CF526" s="37"/>
      <c r="CG526" s="37"/>
      <c r="CH526" s="37"/>
      <c r="CI526" s="37"/>
      <c r="CJ526" s="37"/>
      <c r="CK526" s="37"/>
    </row>
    <row r="527" spans="1:89" ht="30" hidden="1" x14ac:dyDescent="0.25">
      <c r="A527" s="17" t="s">
        <v>223</v>
      </c>
      <c r="B527" s="102"/>
      <c r="C527" s="133"/>
      <c r="D527" s="111"/>
      <c r="E527" s="111"/>
      <c r="F527" s="111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F527" s="37"/>
      <c r="AG527" s="37"/>
      <c r="AH527" s="37"/>
      <c r="AI527" s="37"/>
      <c r="AJ527" s="37"/>
      <c r="AK527" s="37"/>
      <c r="AL527" s="37"/>
      <c r="AM527" s="37"/>
      <c r="AN527" s="37"/>
      <c r="AO527" s="37"/>
      <c r="AP527" s="37"/>
      <c r="AQ527" s="37"/>
      <c r="AR527" s="37"/>
      <c r="AS527" s="37"/>
      <c r="AT527" s="37"/>
      <c r="AU527" s="37"/>
      <c r="AV527" s="37"/>
      <c r="AW527" s="37"/>
      <c r="AX527" s="37"/>
      <c r="AY527" s="37"/>
      <c r="AZ527" s="37"/>
      <c r="BA527" s="37"/>
      <c r="BB527" s="37"/>
      <c r="BC527" s="37"/>
      <c r="BD527" s="37"/>
      <c r="BE527" s="37"/>
      <c r="BF527" s="37"/>
      <c r="BG527" s="37"/>
      <c r="BH527" s="37"/>
      <c r="BI527" s="37"/>
      <c r="BJ527" s="37"/>
      <c r="BK527" s="37"/>
      <c r="BL527" s="37"/>
      <c r="BM527" s="37"/>
      <c r="BN527" s="37"/>
      <c r="BO527" s="37"/>
      <c r="BP527" s="37"/>
      <c r="BQ527" s="37"/>
      <c r="BR527" s="37"/>
      <c r="BS527" s="37"/>
      <c r="BT527" s="37"/>
      <c r="BU527" s="37"/>
      <c r="BV527" s="37"/>
      <c r="BW527" s="37"/>
      <c r="BX527" s="37"/>
      <c r="BY527" s="37"/>
      <c r="BZ527" s="37"/>
      <c r="CA527" s="37"/>
      <c r="CB527" s="37"/>
      <c r="CC527" s="37"/>
      <c r="CD527" s="37"/>
      <c r="CE527" s="37"/>
      <c r="CF527" s="37"/>
      <c r="CG527" s="37"/>
      <c r="CH527" s="37"/>
      <c r="CI527" s="37"/>
      <c r="CJ527" s="37"/>
      <c r="CK527" s="37"/>
    </row>
    <row r="528" spans="1:89" ht="30" hidden="1" x14ac:dyDescent="0.25">
      <c r="A528" s="17" t="s">
        <v>224</v>
      </c>
      <c r="B528" s="102"/>
      <c r="C528" s="133"/>
      <c r="D528" s="111"/>
      <c r="E528" s="111"/>
      <c r="F528" s="111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F528" s="37"/>
      <c r="AG528" s="37"/>
      <c r="AH528" s="37"/>
      <c r="AI528" s="37"/>
      <c r="AJ528" s="37"/>
      <c r="AK528" s="37"/>
      <c r="AL528" s="37"/>
      <c r="AM528" s="37"/>
      <c r="AN528" s="37"/>
      <c r="AO528" s="37"/>
      <c r="AP528" s="37"/>
      <c r="AQ528" s="37"/>
      <c r="AR528" s="37"/>
      <c r="AS528" s="37"/>
      <c r="AT528" s="37"/>
      <c r="AU528" s="37"/>
      <c r="AV528" s="37"/>
      <c r="AW528" s="37"/>
      <c r="AX528" s="37"/>
      <c r="AY528" s="37"/>
      <c r="AZ528" s="37"/>
      <c r="BA528" s="37"/>
      <c r="BB528" s="37"/>
      <c r="BC528" s="37"/>
      <c r="BD528" s="37"/>
      <c r="BE528" s="37"/>
      <c r="BF528" s="37"/>
      <c r="BG528" s="37"/>
      <c r="BH528" s="37"/>
      <c r="BI528" s="37"/>
      <c r="BJ528" s="37"/>
      <c r="BK528" s="37"/>
      <c r="BL528" s="37"/>
      <c r="BM528" s="37"/>
      <c r="BN528" s="37"/>
      <c r="BO528" s="37"/>
      <c r="BP528" s="37"/>
      <c r="BQ528" s="37"/>
      <c r="BR528" s="37"/>
      <c r="BS528" s="37"/>
      <c r="BT528" s="37"/>
      <c r="BU528" s="37"/>
      <c r="BV528" s="37"/>
      <c r="BW528" s="37"/>
      <c r="BX528" s="37"/>
      <c r="BY528" s="37"/>
      <c r="BZ528" s="37"/>
      <c r="CA528" s="37"/>
      <c r="CB528" s="37"/>
      <c r="CC528" s="37"/>
      <c r="CD528" s="37"/>
      <c r="CE528" s="37"/>
      <c r="CF528" s="37"/>
      <c r="CG528" s="37"/>
      <c r="CH528" s="37"/>
      <c r="CI528" s="37"/>
      <c r="CJ528" s="37"/>
      <c r="CK528" s="37"/>
    </row>
    <row r="529" spans="1:89" hidden="1" x14ac:dyDescent="0.25">
      <c r="A529" s="17" t="s">
        <v>225</v>
      </c>
      <c r="B529" s="7"/>
      <c r="C529" s="111"/>
      <c r="D529" s="111"/>
      <c r="E529" s="111"/>
      <c r="F529" s="111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F529" s="37"/>
      <c r="AG529" s="37"/>
      <c r="AH529" s="37"/>
      <c r="AI529" s="37"/>
      <c r="AJ529" s="37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  <c r="BA529" s="37"/>
      <c r="BB529" s="37"/>
      <c r="BC529" s="37"/>
      <c r="BD529" s="37"/>
      <c r="BE529" s="37"/>
      <c r="BF529" s="37"/>
      <c r="BG529" s="37"/>
      <c r="BH529" s="37"/>
      <c r="BI529" s="37"/>
      <c r="BJ529" s="37"/>
      <c r="BK529" s="37"/>
      <c r="BL529" s="37"/>
      <c r="BM529" s="37"/>
      <c r="BN529" s="37"/>
      <c r="BO529" s="37"/>
      <c r="BP529" s="37"/>
      <c r="BQ529" s="37"/>
      <c r="BR529" s="37"/>
      <c r="BS529" s="37"/>
      <c r="BT529" s="37"/>
      <c r="BU529" s="37"/>
      <c r="BV529" s="37"/>
      <c r="BW529" s="37"/>
      <c r="BX529" s="37"/>
      <c r="BY529" s="37"/>
      <c r="BZ529" s="37"/>
      <c r="CA529" s="37"/>
      <c r="CB529" s="37"/>
      <c r="CC529" s="37"/>
      <c r="CD529" s="37"/>
      <c r="CE529" s="37"/>
      <c r="CF529" s="37"/>
      <c r="CG529" s="37"/>
      <c r="CH529" s="37"/>
      <c r="CI529" s="37"/>
      <c r="CJ529" s="37"/>
      <c r="CK529" s="37"/>
    </row>
    <row r="530" spans="1:89" hidden="1" x14ac:dyDescent="0.25">
      <c r="A530" s="17" t="s">
        <v>259</v>
      </c>
      <c r="B530" s="7"/>
      <c r="C530" s="111"/>
      <c r="D530" s="111"/>
      <c r="E530" s="111"/>
      <c r="F530" s="111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F530" s="37"/>
      <c r="AG530" s="37"/>
      <c r="AH530" s="37"/>
      <c r="AI530" s="37"/>
      <c r="AJ530" s="37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  <c r="BA530" s="37"/>
      <c r="BB530" s="37"/>
      <c r="BC530" s="37"/>
      <c r="BD530" s="37"/>
      <c r="BE530" s="37"/>
      <c r="BF530" s="37"/>
      <c r="BG530" s="37"/>
      <c r="BH530" s="37"/>
      <c r="BI530" s="37"/>
      <c r="BJ530" s="37"/>
      <c r="BK530" s="37"/>
      <c r="BL530" s="37"/>
      <c r="BM530" s="37"/>
      <c r="BN530" s="37"/>
      <c r="BO530" s="37"/>
      <c r="BP530" s="37"/>
      <c r="BQ530" s="37"/>
      <c r="BR530" s="37"/>
      <c r="BS530" s="37"/>
      <c r="BT530" s="37"/>
      <c r="BU530" s="37"/>
      <c r="BV530" s="37"/>
      <c r="BW530" s="37"/>
      <c r="BX530" s="37"/>
      <c r="BY530" s="37"/>
      <c r="BZ530" s="37"/>
      <c r="CA530" s="37"/>
      <c r="CB530" s="37"/>
      <c r="CC530" s="37"/>
      <c r="CD530" s="37"/>
      <c r="CE530" s="37"/>
      <c r="CF530" s="37"/>
      <c r="CG530" s="37"/>
      <c r="CH530" s="37"/>
      <c r="CI530" s="37"/>
      <c r="CJ530" s="37"/>
      <c r="CK530" s="37"/>
    </row>
    <row r="531" spans="1:89" hidden="1" x14ac:dyDescent="0.25">
      <c r="A531" s="191" t="s">
        <v>270</v>
      </c>
      <c r="B531" s="7"/>
      <c r="C531" s="111"/>
      <c r="D531" s="111"/>
      <c r="E531" s="111"/>
      <c r="F531" s="111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F531" s="37"/>
      <c r="AG531" s="37"/>
      <c r="AH531" s="37"/>
      <c r="AI531" s="37"/>
      <c r="AJ531" s="37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  <c r="BA531" s="37"/>
      <c r="BB531" s="37"/>
      <c r="BC531" s="37"/>
      <c r="BD531" s="37"/>
      <c r="BE531" s="37"/>
      <c r="BF531" s="37"/>
      <c r="BG531" s="37"/>
      <c r="BH531" s="37"/>
      <c r="BI531" s="37"/>
      <c r="BJ531" s="37"/>
      <c r="BK531" s="37"/>
      <c r="BL531" s="37"/>
      <c r="BM531" s="37"/>
      <c r="BN531" s="37"/>
      <c r="BO531" s="37"/>
      <c r="BP531" s="37"/>
      <c r="BQ531" s="37"/>
      <c r="BR531" s="37"/>
      <c r="BS531" s="37"/>
      <c r="BT531" s="37"/>
      <c r="BU531" s="37"/>
      <c r="BV531" s="37"/>
      <c r="BW531" s="37"/>
      <c r="BX531" s="37"/>
      <c r="BY531" s="37"/>
      <c r="BZ531" s="37"/>
      <c r="CA531" s="37"/>
      <c r="CB531" s="37"/>
      <c r="CC531" s="37"/>
      <c r="CD531" s="37"/>
      <c r="CE531" s="37"/>
      <c r="CF531" s="37"/>
      <c r="CG531" s="37"/>
      <c r="CH531" s="37"/>
      <c r="CI531" s="37"/>
      <c r="CJ531" s="37"/>
      <c r="CK531" s="37"/>
    </row>
    <row r="532" spans="1:89" hidden="1" x14ac:dyDescent="0.25">
      <c r="A532" s="25" t="s">
        <v>139</v>
      </c>
      <c r="B532" s="7"/>
      <c r="C532" s="111"/>
      <c r="D532" s="111"/>
      <c r="E532" s="111"/>
      <c r="F532" s="111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F532" s="37"/>
      <c r="AG532" s="37"/>
      <c r="AH532" s="37"/>
      <c r="AI532" s="37"/>
      <c r="AJ532" s="37"/>
      <c r="AK532" s="37"/>
      <c r="AL532" s="37"/>
      <c r="AM532" s="37"/>
      <c r="AN532" s="37"/>
      <c r="AO532" s="37"/>
      <c r="AP532" s="37"/>
      <c r="AQ532" s="37"/>
      <c r="AR532" s="37"/>
      <c r="AS532" s="37"/>
      <c r="AT532" s="37"/>
      <c r="AU532" s="37"/>
      <c r="AV532" s="37"/>
      <c r="AW532" s="37"/>
      <c r="AX532" s="37"/>
      <c r="AY532" s="37"/>
      <c r="AZ532" s="37"/>
      <c r="BA532" s="37"/>
      <c r="BB532" s="37"/>
      <c r="BC532" s="37"/>
      <c r="BD532" s="37"/>
      <c r="BE532" s="37"/>
      <c r="BF532" s="37"/>
      <c r="BG532" s="37"/>
      <c r="BH532" s="37"/>
      <c r="BI532" s="37"/>
      <c r="BJ532" s="37"/>
      <c r="BK532" s="37"/>
      <c r="BL532" s="37"/>
      <c r="BM532" s="37"/>
      <c r="BN532" s="37"/>
      <c r="BO532" s="37"/>
      <c r="BP532" s="37"/>
      <c r="BQ532" s="37"/>
      <c r="BR532" s="37"/>
      <c r="BS532" s="37"/>
      <c r="BT532" s="37"/>
      <c r="BU532" s="37"/>
      <c r="BV532" s="37"/>
      <c r="BW532" s="37"/>
      <c r="BX532" s="37"/>
      <c r="BY532" s="37"/>
      <c r="BZ532" s="37"/>
      <c r="CA532" s="37"/>
      <c r="CB532" s="37"/>
      <c r="CC532" s="37"/>
      <c r="CD532" s="37"/>
      <c r="CE532" s="37"/>
      <c r="CF532" s="37"/>
      <c r="CG532" s="37"/>
      <c r="CH532" s="37"/>
      <c r="CI532" s="37"/>
      <c r="CJ532" s="37"/>
      <c r="CK532" s="37"/>
    </row>
    <row r="533" spans="1:89" hidden="1" x14ac:dyDescent="0.25">
      <c r="A533" s="191" t="s">
        <v>179</v>
      </c>
      <c r="B533" s="7"/>
      <c r="C533" s="111"/>
      <c r="D533" s="111"/>
      <c r="E533" s="111"/>
      <c r="F533" s="111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F533" s="37"/>
      <c r="AG533" s="37"/>
      <c r="AH533" s="37"/>
      <c r="AI533" s="37"/>
      <c r="AJ533" s="37"/>
      <c r="AK533" s="37"/>
      <c r="AL533" s="37"/>
      <c r="AM533" s="37"/>
      <c r="AN533" s="37"/>
      <c r="AO533" s="37"/>
      <c r="AP533" s="37"/>
      <c r="AQ533" s="37"/>
      <c r="AR533" s="37"/>
      <c r="AS533" s="37"/>
      <c r="AT533" s="37"/>
      <c r="AU533" s="37"/>
      <c r="AV533" s="37"/>
      <c r="AW533" s="37"/>
      <c r="AX533" s="37"/>
      <c r="AY533" s="37"/>
      <c r="AZ533" s="37"/>
      <c r="BA533" s="37"/>
      <c r="BB533" s="37"/>
      <c r="BC533" s="37"/>
      <c r="BD533" s="37"/>
      <c r="BE533" s="37"/>
      <c r="BF533" s="37"/>
      <c r="BG533" s="37"/>
      <c r="BH533" s="37"/>
      <c r="BI533" s="37"/>
      <c r="BJ533" s="37"/>
      <c r="BK533" s="37"/>
      <c r="BL533" s="37"/>
      <c r="BM533" s="37"/>
      <c r="BN533" s="37"/>
      <c r="BO533" s="37"/>
      <c r="BP533" s="37"/>
      <c r="BQ533" s="37"/>
      <c r="BR533" s="37"/>
      <c r="BS533" s="37"/>
      <c r="BT533" s="37"/>
      <c r="BU533" s="37"/>
      <c r="BV533" s="37"/>
      <c r="BW533" s="37"/>
      <c r="BX533" s="37"/>
      <c r="BY533" s="37"/>
      <c r="BZ533" s="37"/>
      <c r="CA533" s="37"/>
      <c r="CB533" s="37"/>
      <c r="CC533" s="37"/>
      <c r="CD533" s="37"/>
      <c r="CE533" s="37"/>
      <c r="CF533" s="37"/>
      <c r="CG533" s="37"/>
      <c r="CH533" s="37"/>
      <c r="CI533" s="37"/>
      <c r="CJ533" s="37"/>
      <c r="CK533" s="37"/>
    </row>
    <row r="534" spans="1:89" ht="30" hidden="1" x14ac:dyDescent="0.25">
      <c r="A534" s="25" t="s">
        <v>140</v>
      </c>
      <c r="B534" s="7"/>
      <c r="C534" s="111">
        <v>6800</v>
      </c>
      <c r="D534" s="111"/>
      <c r="E534" s="111"/>
      <c r="F534" s="111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F534" s="37"/>
      <c r="AG534" s="37"/>
      <c r="AH534" s="37"/>
      <c r="AI534" s="37"/>
      <c r="AJ534" s="37"/>
      <c r="AK534" s="37"/>
      <c r="AL534" s="37"/>
      <c r="AM534" s="37"/>
      <c r="AN534" s="37"/>
      <c r="AO534" s="37"/>
      <c r="AP534" s="37"/>
      <c r="AQ534" s="37"/>
      <c r="AR534" s="37"/>
      <c r="AS534" s="37"/>
      <c r="AT534" s="37"/>
      <c r="AU534" s="37"/>
      <c r="AV534" s="37"/>
      <c r="AW534" s="37"/>
      <c r="AX534" s="37"/>
      <c r="AY534" s="37"/>
      <c r="AZ534" s="37"/>
      <c r="BA534" s="37"/>
      <c r="BB534" s="37"/>
      <c r="BC534" s="37"/>
      <c r="BD534" s="37"/>
      <c r="BE534" s="37"/>
      <c r="BF534" s="37"/>
      <c r="BG534" s="37"/>
      <c r="BH534" s="37"/>
      <c r="BI534" s="37"/>
      <c r="BJ534" s="37"/>
      <c r="BK534" s="37"/>
      <c r="BL534" s="37"/>
      <c r="BM534" s="37"/>
      <c r="BN534" s="37"/>
      <c r="BO534" s="37"/>
      <c r="BP534" s="37"/>
      <c r="BQ534" s="37"/>
      <c r="BR534" s="37"/>
      <c r="BS534" s="37"/>
      <c r="BT534" s="37"/>
      <c r="BU534" s="37"/>
      <c r="BV534" s="37"/>
      <c r="BW534" s="37"/>
      <c r="BX534" s="37"/>
      <c r="BY534" s="37"/>
      <c r="BZ534" s="37"/>
      <c r="CA534" s="37"/>
      <c r="CB534" s="37"/>
      <c r="CC534" s="37"/>
      <c r="CD534" s="37"/>
      <c r="CE534" s="37"/>
      <c r="CF534" s="37"/>
      <c r="CG534" s="37"/>
      <c r="CH534" s="37"/>
      <c r="CI534" s="37"/>
      <c r="CJ534" s="37"/>
      <c r="CK534" s="37"/>
    </row>
    <row r="535" spans="1:89" hidden="1" x14ac:dyDescent="0.25">
      <c r="A535" s="192" t="s">
        <v>197</v>
      </c>
      <c r="B535" s="7"/>
      <c r="C535" s="111"/>
      <c r="D535" s="111"/>
      <c r="E535" s="111"/>
      <c r="F535" s="111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F535" s="37"/>
      <c r="AG535" s="37"/>
      <c r="AH535" s="37"/>
      <c r="AI535" s="37"/>
      <c r="AJ535" s="37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  <c r="BA535" s="37"/>
      <c r="BB535" s="37"/>
      <c r="BC535" s="37"/>
      <c r="BD535" s="37"/>
      <c r="BE535" s="37"/>
      <c r="BF535" s="37"/>
      <c r="BG535" s="37"/>
      <c r="BH535" s="37"/>
      <c r="BI535" s="37"/>
      <c r="BJ535" s="37"/>
      <c r="BK535" s="37"/>
      <c r="BL535" s="37"/>
      <c r="BM535" s="37"/>
      <c r="BN535" s="37"/>
      <c r="BO535" s="37"/>
      <c r="BP535" s="37"/>
      <c r="BQ535" s="37"/>
      <c r="BR535" s="37"/>
      <c r="BS535" s="37"/>
      <c r="BT535" s="37"/>
      <c r="BU535" s="37"/>
      <c r="BV535" s="37"/>
      <c r="BW535" s="37"/>
      <c r="BX535" s="37"/>
      <c r="BY535" s="37"/>
      <c r="BZ535" s="37"/>
      <c r="CA535" s="37"/>
      <c r="CB535" s="37"/>
      <c r="CC535" s="37"/>
      <c r="CD535" s="37"/>
      <c r="CE535" s="37"/>
      <c r="CF535" s="37"/>
      <c r="CG535" s="37"/>
      <c r="CH535" s="37"/>
      <c r="CI535" s="37"/>
      <c r="CJ535" s="37"/>
      <c r="CK535" s="37"/>
    </row>
    <row r="536" spans="1:89" hidden="1" x14ac:dyDescent="0.25">
      <c r="A536" s="232" t="s">
        <v>256</v>
      </c>
      <c r="B536" s="7"/>
      <c r="C536" s="111"/>
      <c r="D536" s="111"/>
      <c r="E536" s="111"/>
      <c r="F536" s="111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F536" s="37"/>
      <c r="AG536" s="37"/>
      <c r="AH536" s="37"/>
      <c r="AI536" s="37"/>
      <c r="AJ536" s="37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  <c r="BA536" s="37"/>
      <c r="BB536" s="37"/>
      <c r="BC536" s="37"/>
      <c r="BD536" s="37"/>
      <c r="BE536" s="37"/>
      <c r="BF536" s="37"/>
      <c r="BG536" s="37"/>
      <c r="BH536" s="37"/>
      <c r="BI536" s="37"/>
      <c r="BJ536" s="37"/>
      <c r="BK536" s="37"/>
      <c r="BL536" s="37"/>
      <c r="BM536" s="37"/>
      <c r="BN536" s="37"/>
      <c r="BO536" s="37"/>
      <c r="BP536" s="37"/>
      <c r="BQ536" s="37"/>
      <c r="BR536" s="37"/>
      <c r="BS536" s="37"/>
      <c r="BT536" s="37"/>
      <c r="BU536" s="37"/>
      <c r="BV536" s="37"/>
      <c r="BW536" s="37"/>
      <c r="BX536" s="37"/>
      <c r="BY536" s="37"/>
      <c r="BZ536" s="37"/>
      <c r="CA536" s="37"/>
      <c r="CB536" s="37"/>
      <c r="CC536" s="37"/>
      <c r="CD536" s="37"/>
      <c r="CE536" s="37"/>
      <c r="CF536" s="37"/>
      <c r="CG536" s="37"/>
      <c r="CH536" s="37"/>
      <c r="CI536" s="37"/>
      <c r="CJ536" s="37"/>
      <c r="CK536" s="37"/>
    </row>
    <row r="537" spans="1:89" ht="18.75" hidden="1" customHeight="1" x14ac:dyDescent="0.25">
      <c r="A537" s="15" t="s">
        <v>185</v>
      </c>
      <c r="B537" s="7"/>
      <c r="C537" s="103">
        <f>C509+ROUND(C532*3.2,0)+C534</f>
        <v>12681</v>
      </c>
      <c r="D537" s="111"/>
      <c r="E537" s="111"/>
      <c r="F537" s="111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F537" s="37"/>
      <c r="AG537" s="37"/>
      <c r="AH537" s="37"/>
      <c r="AI537" s="37"/>
      <c r="AJ537" s="37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  <c r="BA537" s="37"/>
      <c r="BB537" s="37"/>
      <c r="BC537" s="37"/>
      <c r="BD537" s="37"/>
      <c r="BE537" s="37"/>
      <c r="BF537" s="37"/>
      <c r="BG537" s="37"/>
      <c r="BH537" s="37"/>
      <c r="BI537" s="37"/>
      <c r="BJ537" s="37"/>
      <c r="BK537" s="37"/>
      <c r="BL537" s="37"/>
      <c r="BM537" s="37"/>
      <c r="BN537" s="37"/>
      <c r="BO537" s="37"/>
      <c r="BP537" s="37"/>
      <c r="BQ537" s="37"/>
      <c r="BR537" s="37"/>
      <c r="BS537" s="37"/>
      <c r="BT537" s="37"/>
      <c r="BU537" s="37"/>
      <c r="BV537" s="37"/>
      <c r="BW537" s="37"/>
      <c r="BX537" s="37"/>
      <c r="BY537" s="37"/>
      <c r="BZ537" s="37"/>
      <c r="CA537" s="37"/>
      <c r="CB537" s="37"/>
      <c r="CC537" s="37"/>
      <c r="CD537" s="37"/>
      <c r="CE537" s="37"/>
      <c r="CF537" s="37"/>
      <c r="CG537" s="37"/>
      <c r="CH537" s="37"/>
      <c r="CI537" s="37"/>
      <c r="CJ537" s="37"/>
      <c r="CK537" s="37"/>
    </row>
    <row r="538" spans="1:89" ht="18.75" hidden="1" customHeight="1" x14ac:dyDescent="0.25">
      <c r="A538" s="193" t="s">
        <v>184</v>
      </c>
      <c r="B538" s="7"/>
      <c r="C538" s="103">
        <f>C507+C537</f>
        <v>114681</v>
      </c>
      <c r="D538" s="111"/>
      <c r="E538" s="111"/>
      <c r="F538" s="111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37"/>
      <c r="AG538" s="37"/>
      <c r="AH538" s="37"/>
      <c r="AI538" s="37"/>
      <c r="AJ538" s="37"/>
      <c r="AK538" s="37"/>
      <c r="AL538" s="37"/>
      <c r="AM538" s="37"/>
      <c r="AN538" s="37"/>
      <c r="AO538" s="37"/>
      <c r="AP538" s="37"/>
      <c r="AQ538" s="37"/>
      <c r="AR538" s="37"/>
      <c r="AS538" s="37"/>
      <c r="AT538" s="37"/>
      <c r="AU538" s="37"/>
      <c r="AV538" s="37"/>
      <c r="AW538" s="37"/>
      <c r="AX538" s="37"/>
      <c r="AY538" s="37"/>
      <c r="AZ538" s="37"/>
      <c r="BA538" s="37"/>
      <c r="BB538" s="37"/>
      <c r="BC538" s="37"/>
      <c r="BD538" s="37"/>
      <c r="BE538" s="37"/>
      <c r="BF538" s="37"/>
      <c r="BG538" s="37"/>
      <c r="BH538" s="37"/>
      <c r="BI538" s="37"/>
      <c r="BJ538" s="37"/>
      <c r="BK538" s="37"/>
      <c r="BL538" s="37"/>
      <c r="BM538" s="37"/>
      <c r="BN538" s="37"/>
      <c r="BO538" s="37"/>
      <c r="BP538" s="37"/>
      <c r="BQ538" s="37"/>
      <c r="BR538" s="37"/>
      <c r="BS538" s="37"/>
      <c r="BT538" s="37"/>
      <c r="BU538" s="37"/>
      <c r="BV538" s="37"/>
      <c r="BW538" s="37"/>
      <c r="BX538" s="37"/>
      <c r="BY538" s="37"/>
      <c r="BZ538" s="37"/>
      <c r="CA538" s="37"/>
      <c r="CB538" s="37"/>
      <c r="CC538" s="37"/>
      <c r="CD538" s="37"/>
      <c r="CE538" s="37"/>
      <c r="CF538" s="37"/>
      <c r="CG538" s="37"/>
      <c r="CH538" s="37"/>
      <c r="CI538" s="37"/>
      <c r="CJ538" s="37"/>
      <c r="CK538" s="37"/>
    </row>
    <row r="539" spans="1:89" ht="15" hidden="1" customHeight="1" x14ac:dyDescent="0.25">
      <c r="A539" s="97" t="s">
        <v>8</v>
      </c>
      <c r="B539" s="66"/>
      <c r="C539" s="111"/>
      <c r="D539" s="111"/>
      <c r="E539" s="111"/>
      <c r="F539" s="111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F539" s="37"/>
      <c r="AG539" s="37"/>
      <c r="AH539" s="37"/>
      <c r="AI539" s="37"/>
      <c r="AJ539" s="37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  <c r="BA539" s="37"/>
      <c r="BB539" s="37"/>
      <c r="BC539" s="37"/>
      <c r="BD539" s="37"/>
      <c r="BE539" s="37"/>
      <c r="BF539" s="37"/>
      <c r="BG539" s="37"/>
      <c r="BH539" s="37"/>
      <c r="BI539" s="37"/>
      <c r="BJ539" s="37"/>
      <c r="BK539" s="37"/>
      <c r="BL539" s="37"/>
      <c r="BM539" s="37"/>
      <c r="BN539" s="37"/>
      <c r="BO539" s="37"/>
      <c r="BP539" s="37"/>
      <c r="BQ539" s="37"/>
      <c r="BR539" s="37"/>
      <c r="BS539" s="37"/>
      <c r="BT539" s="37"/>
      <c r="BU539" s="37"/>
      <c r="BV539" s="37"/>
      <c r="BW539" s="37"/>
      <c r="BX539" s="37"/>
      <c r="BY539" s="37"/>
      <c r="BZ539" s="37"/>
      <c r="CA539" s="37"/>
      <c r="CB539" s="37"/>
      <c r="CC539" s="37"/>
      <c r="CD539" s="37"/>
      <c r="CE539" s="37"/>
      <c r="CF539" s="37"/>
      <c r="CG539" s="37"/>
      <c r="CH539" s="37"/>
      <c r="CI539" s="37"/>
      <c r="CJ539" s="37"/>
      <c r="CK539" s="37"/>
    </row>
    <row r="540" spans="1:89" ht="15" hidden="1" customHeight="1" x14ac:dyDescent="0.25">
      <c r="A540" s="21" t="s">
        <v>23</v>
      </c>
      <c r="B540" s="66"/>
      <c r="C540" s="111"/>
      <c r="D540" s="111"/>
      <c r="E540" s="111"/>
      <c r="F540" s="111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F540" s="37"/>
      <c r="AG540" s="37"/>
      <c r="AH540" s="37"/>
      <c r="AI540" s="37"/>
      <c r="AJ540" s="37"/>
      <c r="AK540" s="37"/>
      <c r="AL540" s="37"/>
      <c r="AM540" s="37"/>
      <c r="AN540" s="37"/>
      <c r="AO540" s="37"/>
      <c r="AP540" s="37"/>
      <c r="AQ540" s="37"/>
      <c r="AR540" s="37"/>
      <c r="AS540" s="37"/>
      <c r="AT540" s="37"/>
      <c r="AU540" s="37"/>
      <c r="AV540" s="37"/>
      <c r="AW540" s="37"/>
      <c r="AX540" s="37"/>
      <c r="AY540" s="37"/>
      <c r="AZ540" s="37"/>
      <c r="BA540" s="37"/>
      <c r="BB540" s="37"/>
      <c r="BC540" s="37"/>
      <c r="BD540" s="37"/>
      <c r="BE540" s="37"/>
      <c r="BF540" s="37"/>
      <c r="BG540" s="37"/>
      <c r="BH540" s="37"/>
      <c r="BI540" s="37"/>
      <c r="BJ540" s="37"/>
      <c r="BK540" s="37"/>
      <c r="BL540" s="37"/>
      <c r="BM540" s="37"/>
      <c r="BN540" s="37"/>
      <c r="BO540" s="37"/>
      <c r="BP540" s="37"/>
      <c r="BQ540" s="37"/>
      <c r="BR540" s="37"/>
      <c r="BS540" s="37"/>
      <c r="BT540" s="37"/>
      <c r="BU540" s="37"/>
      <c r="BV540" s="37"/>
      <c r="BW540" s="37"/>
      <c r="BX540" s="37"/>
      <c r="BY540" s="37"/>
      <c r="BZ540" s="37"/>
      <c r="CA540" s="37"/>
      <c r="CB540" s="37"/>
      <c r="CC540" s="37"/>
      <c r="CD540" s="37"/>
      <c r="CE540" s="37"/>
      <c r="CF540" s="37"/>
      <c r="CG540" s="37"/>
      <c r="CH540" s="37"/>
      <c r="CI540" s="37"/>
      <c r="CJ540" s="37"/>
      <c r="CK540" s="37"/>
    </row>
    <row r="541" spans="1:89" ht="15" hidden="1" customHeight="1" x14ac:dyDescent="0.25">
      <c r="A541" s="155" t="s">
        <v>165</v>
      </c>
      <c r="B541" s="66">
        <v>240</v>
      </c>
      <c r="C541" s="111">
        <v>875</v>
      </c>
      <c r="D541" s="57">
        <v>8</v>
      </c>
      <c r="E541" s="111">
        <f>ROUND(F541/B541,0)</f>
        <v>29</v>
      </c>
      <c r="F541" s="111">
        <f>ROUND(C541*D541,0)</f>
        <v>7000</v>
      </c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F541" s="37"/>
      <c r="AG541" s="37"/>
      <c r="AH541" s="37"/>
      <c r="AI541" s="37"/>
      <c r="AJ541" s="37"/>
      <c r="AK541" s="37"/>
      <c r="AL541" s="37"/>
      <c r="AM541" s="37"/>
      <c r="AN541" s="37"/>
      <c r="AO541" s="37"/>
      <c r="AP541" s="37"/>
      <c r="AQ541" s="37"/>
      <c r="AR541" s="37"/>
      <c r="AS541" s="37"/>
      <c r="AT541" s="37"/>
      <c r="AU541" s="37"/>
      <c r="AV541" s="37"/>
      <c r="AW541" s="37"/>
      <c r="AX541" s="37"/>
      <c r="AY541" s="37"/>
      <c r="AZ541" s="37"/>
      <c r="BA541" s="37"/>
      <c r="BB541" s="37"/>
      <c r="BC541" s="37"/>
      <c r="BD541" s="37"/>
      <c r="BE541" s="37"/>
      <c r="BF541" s="37"/>
      <c r="BG541" s="37"/>
      <c r="BH541" s="37"/>
      <c r="BI541" s="37"/>
      <c r="BJ541" s="37"/>
      <c r="BK541" s="37"/>
      <c r="BL541" s="37"/>
      <c r="BM541" s="37"/>
      <c r="BN541" s="37"/>
      <c r="BO541" s="37"/>
      <c r="BP541" s="37"/>
      <c r="BQ541" s="37"/>
      <c r="BR541" s="37"/>
      <c r="BS541" s="37"/>
      <c r="BT541" s="37"/>
      <c r="BU541" s="37"/>
      <c r="BV541" s="37"/>
      <c r="BW541" s="37"/>
      <c r="BX541" s="37"/>
      <c r="BY541" s="37"/>
      <c r="BZ541" s="37"/>
      <c r="CA541" s="37"/>
      <c r="CB541" s="37"/>
      <c r="CC541" s="37"/>
      <c r="CD541" s="37"/>
      <c r="CE541" s="37"/>
      <c r="CF541" s="37"/>
      <c r="CG541" s="37"/>
      <c r="CH541" s="37"/>
      <c r="CI541" s="37"/>
      <c r="CJ541" s="37"/>
      <c r="CK541" s="37"/>
    </row>
    <row r="542" spans="1:89" ht="15" hidden="1" customHeight="1" x14ac:dyDescent="0.25">
      <c r="A542" s="164" t="s">
        <v>166</v>
      </c>
      <c r="B542" s="167"/>
      <c r="C542" s="121">
        <f>C541</f>
        <v>875</v>
      </c>
      <c r="D542" s="163">
        <f t="shared" ref="D542:F543" si="7">D541</f>
        <v>8</v>
      </c>
      <c r="E542" s="121">
        <f t="shared" si="7"/>
        <v>29</v>
      </c>
      <c r="F542" s="121">
        <f t="shared" si="7"/>
        <v>7000</v>
      </c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F542" s="37"/>
      <c r="AG542" s="37"/>
      <c r="AH542" s="37"/>
      <c r="AI542" s="37"/>
      <c r="AJ542" s="37"/>
      <c r="AK542" s="37"/>
      <c r="AL542" s="37"/>
      <c r="AM542" s="37"/>
      <c r="AN542" s="37"/>
      <c r="AO542" s="37"/>
      <c r="AP542" s="37"/>
      <c r="AQ542" s="37"/>
      <c r="AR542" s="37"/>
      <c r="AS542" s="37"/>
      <c r="AT542" s="37"/>
      <c r="AU542" s="37"/>
      <c r="AV542" s="37"/>
      <c r="AW542" s="37"/>
      <c r="AX542" s="37"/>
      <c r="AY542" s="37"/>
      <c r="AZ542" s="37"/>
      <c r="BA542" s="37"/>
      <c r="BB542" s="37"/>
      <c r="BC542" s="37"/>
      <c r="BD542" s="37"/>
      <c r="BE542" s="37"/>
      <c r="BF542" s="37"/>
      <c r="BG542" s="37"/>
      <c r="BH542" s="37"/>
      <c r="BI542" s="37"/>
      <c r="BJ542" s="37"/>
      <c r="BK542" s="37"/>
      <c r="BL542" s="37"/>
      <c r="BM542" s="37"/>
      <c r="BN542" s="37"/>
      <c r="BO542" s="37"/>
      <c r="BP542" s="37"/>
      <c r="BQ542" s="37"/>
      <c r="BR542" s="37"/>
      <c r="BS542" s="37"/>
      <c r="BT542" s="37"/>
      <c r="BU542" s="37"/>
      <c r="BV542" s="37"/>
      <c r="BW542" s="37"/>
      <c r="BX542" s="37"/>
      <c r="BY542" s="37"/>
      <c r="BZ542" s="37"/>
      <c r="CA542" s="37"/>
      <c r="CB542" s="37"/>
      <c r="CC542" s="37"/>
      <c r="CD542" s="37"/>
      <c r="CE542" s="37"/>
      <c r="CF542" s="37"/>
      <c r="CG542" s="37"/>
      <c r="CH542" s="37"/>
      <c r="CI542" s="37"/>
      <c r="CJ542" s="37"/>
      <c r="CK542" s="37"/>
    </row>
    <row r="543" spans="1:89" ht="22.5" hidden="1" customHeight="1" x14ac:dyDescent="0.25">
      <c r="A543" s="23" t="s">
        <v>137</v>
      </c>
      <c r="B543" s="60"/>
      <c r="C543" s="103">
        <f>C542</f>
        <v>875</v>
      </c>
      <c r="D543" s="130">
        <f>F543/C543</f>
        <v>8</v>
      </c>
      <c r="E543" s="103">
        <f t="shared" si="7"/>
        <v>29</v>
      </c>
      <c r="F543" s="103">
        <f t="shared" si="7"/>
        <v>7000</v>
      </c>
    </row>
    <row r="544" spans="1:89" ht="15.75" hidden="1" thickBot="1" x14ac:dyDescent="0.3">
      <c r="A544" s="112" t="s">
        <v>11</v>
      </c>
      <c r="B544" s="113"/>
      <c r="C544" s="113"/>
      <c r="D544" s="113"/>
      <c r="E544" s="113"/>
      <c r="F544" s="113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F544" s="37"/>
      <c r="AG544" s="37"/>
      <c r="AH544" s="37"/>
      <c r="AI544" s="37"/>
      <c r="AJ544" s="37"/>
      <c r="AK544" s="37"/>
      <c r="AL544" s="37"/>
      <c r="AM544" s="37"/>
      <c r="AN544" s="37"/>
      <c r="AO544" s="37"/>
      <c r="AP544" s="37"/>
      <c r="AQ544" s="37"/>
      <c r="AR544" s="37"/>
      <c r="AS544" s="37"/>
      <c r="AT544" s="37"/>
      <c r="AU544" s="37"/>
      <c r="AV544" s="37"/>
      <c r="AW544" s="37"/>
      <c r="AX544" s="37"/>
      <c r="AY544" s="37"/>
      <c r="AZ544" s="37"/>
      <c r="BA544" s="37"/>
      <c r="BB544" s="37"/>
      <c r="BC544" s="37"/>
      <c r="BD544" s="37"/>
      <c r="BE544" s="37"/>
      <c r="BF544" s="37"/>
      <c r="BG544" s="37"/>
      <c r="BH544" s="37"/>
      <c r="BI544" s="37"/>
      <c r="BJ544" s="37"/>
      <c r="BK544" s="37"/>
      <c r="BL544" s="37"/>
      <c r="BM544" s="37"/>
      <c r="BN544" s="37"/>
      <c r="BO544" s="37"/>
      <c r="BP544" s="37"/>
      <c r="BQ544" s="37"/>
      <c r="BR544" s="37"/>
      <c r="BS544" s="37"/>
      <c r="BT544" s="37"/>
      <c r="BU544" s="37"/>
      <c r="BV544" s="37"/>
      <c r="BW544" s="37"/>
      <c r="BX544" s="37"/>
      <c r="BY544" s="37"/>
      <c r="BZ544" s="37"/>
      <c r="CA544" s="37"/>
      <c r="CB544" s="37"/>
      <c r="CC544" s="37"/>
      <c r="CD544" s="37"/>
      <c r="CE544" s="37"/>
      <c r="CF544" s="37"/>
      <c r="CG544" s="37"/>
      <c r="CH544" s="37"/>
      <c r="CI544" s="37"/>
      <c r="CJ544" s="37"/>
      <c r="CK544" s="37"/>
    </row>
    <row r="545" spans="1:89" s="76" customFormat="1" hidden="1" x14ac:dyDescent="0.25">
      <c r="A545" s="132"/>
      <c r="B545" s="147"/>
      <c r="C545" s="144"/>
      <c r="D545" s="144"/>
      <c r="E545" s="144"/>
      <c r="F545" s="144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F545" s="37"/>
      <c r="AG545" s="37"/>
      <c r="AH545" s="37"/>
      <c r="AI545" s="37"/>
      <c r="AJ545" s="37"/>
      <c r="AK545" s="37"/>
      <c r="AL545" s="37"/>
      <c r="AM545" s="37"/>
      <c r="AN545" s="37"/>
      <c r="AO545" s="37"/>
      <c r="AP545" s="37"/>
      <c r="AQ545" s="37"/>
      <c r="AR545" s="37"/>
      <c r="AS545" s="37"/>
      <c r="AT545" s="37"/>
      <c r="AU545" s="37"/>
      <c r="AV545" s="37"/>
      <c r="AW545" s="37"/>
      <c r="AX545" s="37"/>
      <c r="AY545" s="37"/>
      <c r="AZ545" s="37"/>
      <c r="BA545" s="37"/>
      <c r="BB545" s="37"/>
      <c r="BC545" s="37"/>
      <c r="BD545" s="37"/>
      <c r="BE545" s="37"/>
      <c r="BF545" s="37"/>
      <c r="BG545" s="37"/>
      <c r="BH545" s="37"/>
      <c r="BI545" s="37"/>
      <c r="BJ545" s="37"/>
      <c r="BK545" s="37"/>
      <c r="BL545" s="37"/>
      <c r="BM545" s="37"/>
      <c r="BN545" s="37"/>
      <c r="BO545" s="37"/>
      <c r="BP545" s="37"/>
      <c r="BQ545" s="37"/>
      <c r="BR545" s="37"/>
      <c r="BS545" s="37"/>
      <c r="BT545" s="37"/>
      <c r="BU545" s="37"/>
      <c r="BV545" s="37"/>
      <c r="BW545" s="37"/>
      <c r="BX545" s="37"/>
      <c r="BY545" s="37"/>
      <c r="BZ545" s="37"/>
      <c r="CA545" s="37"/>
      <c r="CB545" s="37"/>
      <c r="CC545" s="37"/>
      <c r="CD545" s="37"/>
      <c r="CE545" s="37"/>
      <c r="CF545" s="37"/>
      <c r="CG545" s="37"/>
      <c r="CH545" s="37"/>
      <c r="CI545" s="37"/>
      <c r="CJ545" s="37"/>
      <c r="CK545" s="37"/>
    </row>
    <row r="546" spans="1:89" ht="15.75" hidden="1" x14ac:dyDescent="0.25">
      <c r="A546" s="177" t="s">
        <v>265</v>
      </c>
      <c r="B546" s="59"/>
      <c r="C546" s="111"/>
      <c r="D546" s="111"/>
      <c r="E546" s="111"/>
      <c r="F546" s="111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F546" s="37"/>
      <c r="AG546" s="37"/>
      <c r="AH546" s="37"/>
      <c r="AI546" s="37"/>
      <c r="AJ546" s="37"/>
      <c r="AK546" s="37"/>
      <c r="AL546" s="37"/>
      <c r="AM546" s="37"/>
      <c r="AN546" s="37"/>
      <c r="AO546" s="37"/>
      <c r="AP546" s="37"/>
      <c r="AQ546" s="37"/>
      <c r="AR546" s="37"/>
      <c r="AS546" s="37"/>
      <c r="AT546" s="37"/>
      <c r="AU546" s="37"/>
      <c r="AV546" s="37"/>
      <c r="AW546" s="37"/>
      <c r="AX546" s="37"/>
      <c r="AY546" s="37"/>
      <c r="AZ546" s="37"/>
      <c r="BA546" s="37"/>
      <c r="BB546" s="37"/>
      <c r="BC546" s="37"/>
      <c r="BD546" s="37"/>
      <c r="BE546" s="37"/>
      <c r="BF546" s="37"/>
      <c r="BG546" s="37"/>
      <c r="BH546" s="37"/>
      <c r="BI546" s="37"/>
      <c r="BJ546" s="37"/>
      <c r="BK546" s="37"/>
      <c r="BL546" s="37"/>
      <c r="BM546" s="37"/>
      <c r="BN546" s="37"/>
      <c r="BO546" s="37"/>
      <c r="BP546" s="37"/>
      <c r="BQ546" s="37"/>
      <c r="BR546" s="37"/>
      <c r="BS546" s="37"/>
      <c r="BT546" s="37"/>
      <c r="BU546" s="37"/>
      <c r="BV546" s="37"/>
      <c r="BW546" s="37"/>
      <c r="BX546" s="37"/>
      <c r="BY546" s="37"/>
      <c r="BZ546" s="37"/>
      <c r="CA546" s="37"/>
      <c r="CB546" s="37"/>
      <c r="CC546" s="37"/>
      <c r="CD546" s="37"/>
      <c r="CE546" s="37"/>
      <c r="CF546" s="37"/>
      <c r="CG546" s="37"/>
      <c r="CH546" s="37"/>
      <c r="CI546" s="37"/>
      <c r="CJ546" s="37"/>
      <c r="CK546" s="37"/>
    </row>
    <row r="547" spans="1:89" hidden="1" x14ac:dyDescent="0.25">
      <c r="A547" s="16" t="s">
        <v>186</v>
      </c>
      <c r="B547" s="7"/>
      <c r="C547" s="111"/>
      <c r="D547" s="111"/>
      <c r="E547" s="111"/>
      <c r="F547" s="111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F547" s="37"/>
      <c r="AG547" s="37"/>
      <c r="AH547" s="37"/>
      <c r="AI547" s="37"/>
      <c r="AJ547" s="37"/>
      <c r="AK547" s="37"/>
      <c r="AL547" s="37"/>
      <c r="AM547" s="37"/>
      <c r="AN547" s="37"/>
      <c r="AO547" s="37"/>
      <c r="AP547" s="37"/>
      <c r="AQ547" s="37"/>
      <c r="AR547" s="37"/>
      <c r="AS547" s="37"/>
      <c r="AT547" s="37"/>
      <c r="AU547" s="37"/>
      <c r="AV547" s="37"/>
      <c r="AW547" s="37"/>
      <c r="AX547" s="37"/>
      <c r="AY547" s="37"/>
      <c r="AZ547" s="37"/>
      <c r="BA547" s="37"/>
      <c r="BB547" s="37"/>
      <c r="BC547" s="37"/>
      <c r="BD547" s="37"/>
      <c r="BE547" s="37"/>
      <c r="BF547" s="37"/>
      <c r="BG547" s="37"/>
      <c r="BH547" s="37"/>
      <c r="BI547" s="37"/>
      <c r="BJ547" s="37"/>
      <c r="BK547" s="37"/>
      <c r="BL547" s="37"/>
      <c r="BM547" s="37"/>
      <c r="BN547" s="37"/>
      <c r="BO547" s="37"/>
      <c r="BP547" s="37"/>
      <c r="BQ547" s="37"/>
      <c r="BR547" s="37"/>
      <c r="BS547" s="37"/>
      <c r="BT547" s="37"/>
      <c r="BU547" s="37"/>
      <c r="BV547" s="37"/>
      <c r="BW547" s="37"/>
      <c r="BX547" s="37"/>
      <c r="BY547" s="37"/>
      <c r="BZ547" s="37"/>
      <c r="CA547" s="37"/>
      <c r="CB547" s="37"/>
      <c r="CC547" s="37"/>
      <c r="CD547" s="37"/>
      <c r="CE547" s="37"/>
      <c r="CF547" s="37"/>
      <c r="CG547" s="37"/>
      <c r="CH547" s="37"/>
      <c r="CI547" s="37"/>
      <c r="CJ547" s="37"/>
      <c r="CK547" s="37"/>
    </row>
    <row r="548" spans="1:89" hidden="1" x14ac:dyDescent="0.25">
      <c r="A548" s="17" t="s">
        <v>141</v>
      </c>
      <c r="B548" s="7"/>
      <c r="C548" s="111">
        <f>C549+C550+C557+C565+C566+C567+C568+C569</f>
        <v>400</v>
      </c>
      <c r="D548" s="111"/>
      <c r="E548" s="111"/>
      <c r="F548" s="111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F548" s="37"/>
      <c r="AG548" s="37"/>
      <c r="AH548" s="37"/>
      <c r="AI548" s="37"/>
      <c r="AJ548" s="37"/>
      <c r="AK548" s="37"/>
      <c r="AL548" s="37"/>
      <c r="AM548" s="37"/>
      <c r="AN548" s="37"/>
      <c r="AO548" s="37"/>
      <c r="AP548" s="37"/>
      <c r="AQ548" s="37"/>
      <c r="AR548" s="37"/>
      <c r="AS548" s="37"/>
      <c r="AT548" s="37"/>
      <c r="AU548" s="37"/>
      <c r="AV548" s="37"/>
      <c r="AW548" s="37"/>
      <c r="AX548" s="37"/>
      <c r="AY548" s="37"/>
      <c r="AZ548" s="37"/>
      <c r="BA548" s="37"/>
      <c r="BB548" s="37"/>
      <c r="BC548" s="37"/>
      <c r="BD548" s="37"/>
      <c r="BE548" s="37"/>
      <c r="BF548" s="37"/>
      <c r="BG548" s="37"/>
      <c r="BH548" s="37"/>
      <c r="BI548" s="37"/>
      <c r="BJ548" s="37"/>
      <c r="BK548" s="37"/>
      <c r="BL548" s="37"/>
      <c r="BM548" s="37"/>
      <c r="BN548" s="37"/>
      <c r="BO548" s="37"/>
      <c r="BP548" s="37"/>
      <c r="BQ548" s="37"/>
      <c r="BR548" s="37"/>
      <c r="BS548" s="37"/>
      <c r="BT548" s="37"/>
      <c r="BU548" s="37"/>
      <c r="BV548" s="37"/>
      <c r="BW548" s="37"/>
      <c r="BX548" s="37"/>
      <c r="BY548" s="37"/>
      <c r="BZ548" s="37"/>
      <c r="CA548" s="37"/>
      <c r="CB548" s="37"/>
      <c r="CC548" s="37"/>
      <c r="CD548" s="37"/>
      <c r="CE548" s="37"/>
      <c r="CF548" s="37"/>
      <c r="CG548" s="37"/>
      <c r="CH548" s="37"/>
      <c r="CI548" s="37"/>
      <c r="CJ548" s="37"/>
      <c r="CK548" s="37"/>
    </row>
    <row r="549" spans="1:89" hidden="1" x14ac:dyDescent="0.25">
      <c r="A549" s="17" t="s">
        <v>180</v>
      </c>
      <c r="B549" s="7"/>
      <c r="C549" s="111"/>
      <c r="D549" s="111"/>
      <c r="E549" s="111"/>
      <c r="F549" s="111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F549" s="37"/>
      <c r="AG549" s="37"/>
      <c r="AH549" s="37"/>
      <c r="AI549" s="37"/>
      <c r="AJ549" s="37"/>
      <c r="AK549" s="37"/>
      <c r="AL549" s="37"/>
      <c r="AM549" s="37"/>
      <c r="AN549" s="37"/>
      <c r="AO549" s="37"/>
      <c r="AP549" s="37"/>
      <c r="AQ549" s="37"/>
      <c r="AR549" s="37"/>
      <c r="AS549" s="37"/>
      <c r="AT549" s="37"/>
      <c r="AU549" s="37"/>
      <c r="AV549" s="37"/>
      <c r="AW549" s="37"/>
      <c r="AX549" s="37"/>
      <c r="AY549" s="37"/>
      <c r="AZ549" s="37"/>
      <c r="BA549" s="37"/>
      <c r="BB549" s="37"/>
      <c r="BC549" s="37"/>
      <c r="BD549" s="37"/>
      <c r="BE549" s="37"/>
      <c r="BF549" s="37"/>
      <c r="BG549" s="37"/>
      <c r="BH549" s="37"/>
      <c r="BI549" s="37"/>
      <c r="BJ549" s="37"/>
      <c r="BK549" s="37"/>
      <c r="BL549" s="37"/>
      <c r="BM549" s="37"/>
      <c r="BN549" s="37"/>
      <c r="BO549" s="37"/>
      <c r="BP549" s="37"/>
      <c r="BQ549" s="37"/>
      <c r="BR549" s="37"/>
      <c r="BS549" s="37"/>
      <c r="BT549" s="37"/>
      <c r="BU549" s="37"/>
      <c r="BV549" s="37"/>
      <c r="BW549" s="37"/>
      <c r="BX549" s="37"/>
      <c r="BY549" s="37"/>
      <c r="BZ549" s="37"/>
      <c r="CA549" s="37"/>
      <c r="CB549" s="37"/>
      <c r="CC549" s="37"/>
      <c r="CD549" s="37"/>
      <c r="CE549" s="37"/>
      <c r="CF549" s="37"/>
      <c r="CG549" s="37"/>
      <c r="CH549" s="37"/>
      <c r="CI549" s="37"/>
      <c r="CJ549" s="37"/>
      <c r="CK549" s="37"/>
    </row>
    <row r="550" spans="1:89" ht="30" hidden="1" x14ac:dyDescent="0.25">
      <c r="A550" s="17" t="s">
        <v>181</v>
      </c>
      <c r="B550" s="7"/>
      <c r="C550" s="133">
        <f>C551+C552+C553+C555</f>
        <v>0</v>
      </c>
      <c r="D550" s="111"/>
      <c r="E550" s="111"/>
      <c r="F550" s="111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F550" s="37"/>
      <c r="AG550" s="37"/>
      <c r="AH550" s="37"/>
      <c r="AI550" s="37"/>
      <c r="AJ550" s="37"/>
      <c r="AK550" s="37"/>
      <c r="AL550" s="37"/>
      <c r="AM550" s="37"/>
      <c r="AN550" s="37"/>
      <c r="AO550" s="37"/>
      <c r="AP550" s="37"/>
      <c r="AQ550" s="37"/>
      <c r="AR550" s="37"/>
      <c r="AS550" s="37"/>
      <c r="AT550" s="37"/>
      <c r="AU550" s="37"/>
      <c r="AV550" s="37"/>
      <c r="AW550" s="37"/>
      <c r="AX550" s="37"/>
      <c r="AY550" s="37"/>
      <c r="AZ550" s="37"/>
      <c r="BA550" s="37"/>
      <c r="BB550" s="37"/>
      <c r="BC550" s="37"/>
      <c r="BD550" s="37"/>
      <c r="BE550" s="37"/>
      <c r="BF550" s="37"/>
      <c r="BG550" s="37"/>
      <c r="BH550" s="37"/>
      <c r="BI550" s="37"/>
      <c r="BJ550" s="37"/>
      <c r="BK550" s="37"/>
      <c r="BL550" s="37"/>
      <c r="BM550" s="37"/>
      <c r="BN550" s="37"/>
      <c r="BO550" s="37"/>
      <c r="BP550" s="37"/>
      <c r="BQ550" s="37"/>
      <c r="BR550" s="37"/>
      <c r="BS550" s="37"/>
      <c r="BT550" s="37"/>
      <c r="BU550" s="37"/>
      <c r="BV550" s="37"/>
      <c r="BW550" s="37"/>
      <c r="BX550" s="37"/>
      <c r="BY550" s="37"/>
      <c r="BZ550" s="37"/>
      <c r="CA550" s="37"/>
      <c r="CB550" s="37"/>
      <c r="CC550" s="37"/>
      <c r="CD550" s="37"/>
      <c r="CE550" s="37"/>
      <c r="CF550" s="37"/>
      <c r="CG550" s="37"/>
      <c r="CH550" s="37"/>
      <c r="CI550" s="37"/>
      <c r="CJ550" s="37"/>
      <c r="CK550" s="37"/>
    </row>
    <row r="551" spans="1:89" ht="30" hidden="1" x14ac:dyDescent="0.25">
      <c r="A551" s="17" t="s">
        <v>182</v>
      </c>
      <c r="B551" s="7"/>
      <c r="C551" s="133"/>
      <c r="D551" s="111"/>
      <c r="E551" s="111"/>
      <c r="F551" s="111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F551" s="37"/>
      <c r="AG551" s="37"/>
      <c r="AH551" s="37"/>
      <c r="AI551" s="37"/>
      <c r="AJ551" s="37"/>
      <c r="AK551" s="37"/>
      <c r="AL551" s="37"/>
      <c r="AM551" s="37"/>
      <c r="AN551" s="37"/>
      <c r="AO551" s="37"/>
      <c r="AP551" s="37"/>
      <c r="AQ551" s="37"/>
      <c r="AR551" s="37"/>
      <c r="AS551" s="37"/>
      <c r="AT551" s="37"/>
      <c r="AU551" s="37"/>
      <c r="AV551" s="37"/>
      <c r="AW551" s="37"/>
      <c r="AX551" s="37"/>
      <c r="AY551" s="37"/>
      <c r="AZ551" s="37"/>
      <c r="BA551" s="37"/>
      <c r="BB551" s="37"/>
      <c r="BC551" s="37"/>
      <c r="BD551" s="37"/>
      <c r="BE551" s="37"/>
      <c r="BF551" s="37"/>
      <c r="BG551" s="37"/>
      <c r="BH551" s="37"/>
      <c r="BI551" s="37"/>
      <c r="BJ551" s="37"/>
      <c r="BK551" s="37"/>
      <c r="BL551" s="37"/>
      <c r="BM551" s="37"/>
      <c r="BN551" s="37"/>
      <c r="BO551" s="37"/>
      <c r="BP551" s="37"/>
      <c r="BQ551" s="37"/>
      <c r="BR551" s="37"/>
      <c r="BS551" s="37"/>
      <c r="BT551" s="37"/>
      <c r="BU551" s="37"/>
      <c r="BV551" s="37"/>
      <c r="BW551" s="37"/>
      <c r="BX551" s="37"/>
      <c r="BY551" s="37"/>
      <c r="BZ551" s="37"/>
      <c r="CA551" s="37"/>
      <c r="CB551" s="37"/>
      <c r="CC551" s="37"/>
      <c r="CD551" s="37"/>
      <c r="CE551" s="37"/>
      <c r="CF551" s="37"/>
      <c r="CG551" s="37"/>
      <c r="CH551" s="37"/>
      <c r="CI551" s="37"/>
      <c r="CJ551" s="37"/>
      <c r="CK551" s="37"/>
    </row>
    <row r="552" spans="1:89" ht="30" hidden="1" x14ac:dyDescent="0.25">
      <c r="A552" s="17" t="s">
        <v>183</v>
      </c>
      <c r="B552" s="7"/>
      <c r="C552" s="133"/>
      <c r="D552" s="111"/>
      <c r="E552" s="111"/>
      <c r="F552" s="111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F552" s="37"/>
      <c r="AG552" s="37"/>
      <c r="AH552" s="37"/>
      <c r="AI552" s="37"/>
      <c r="AJ552" s="37"/>
      <c r="AK552" s="37"/>
      <c r="AL552" s="37"/>
      <c r="AM552" s="37"/>
      <c r="AN552" s="37"/>
      <c r="AO552" s="37"/>
      <c r="AP552" s="37"/>
      <c r="AQ552" s="37"/>
      <c r="AR552" s="37"/>
      <c r="AS552" s="37"/>
      <c r="AT552" s="37"/>
      <c r="AU552" s="37"/>
      <c r="AV552" s="37"/>
      <c r="AW552" s="37"/>
      <c r="AX552" s="37"/>
      <c r="AY552" s="37"/>
      <c r="AZ552" s="37"/>
      <c r="BA552" s="37"/>
      <c r="BB552" s="37"/>
      <c r="BC552" s="37"/>
      <c r="BD552" s="37"/>
      <c r="BE552" s="37"/>
      <c r="BF552" s="37"/>
      <c r="BG552" s="37"/>
      <c r="BH552" s="37"/>
      <c r="BI552" s="37"/>
      <c r="BJ552" s="37"/>
      <c r="BK552" s="37"/>
      <c r="BL552" s="37"/>
      <c r="BM552" s="37"/>
      <c r="BN552" s="37"/>
      <c r="BO552" s="37"/>
      <c r="BP552" s="37"/>
      <c r="BQ552" s="37"/>
      <c r="BR552" s="37"/>
      <c r="BS552" s="37"/>
      <c r="BT552" s="37"/>
      <c r="BU552" s="37"/>
      <c r="BV552" s="37"/>
      <c r="BW552" s="37"/>
      <c r="BX552" s="37"/>
      <c r="BY552" s="37"/>
      <c r="BZ552" s="37"/>
      <c r="CA552" s="37"/>
      <c r="CB552" s="37"/>
      <c r="CC552" s="37"/>
      <c r="CD552" s="37"/>
      <c r="CE552" s="37"/>
      <c r="CF552" s="37"/>
      <c r="CG552" s="37"/>
      <c r="CH552" s="37"/>
      <c r="CI552" s="37"/>
      <c r="CJ552" s="37"/>
      <c r="CK552" s="37"/>
    </row>
    <row r="553" spans="1:89" ht="45" hidden="1" x14ac:dyDescent="0.25">
      <c r="A553" s="17" t="s">
        <v>250</v>
      </c>
      <c r="B553" s="7"/>
      <c r="C553" s="133"/>
      <c r="D553" s="111"/>
      <c r="E553" s="111"/>
      <c r="F553" s="111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F553" s="37"/>
      <c r="AG553" s="37"/>
      <c r="AH553" s="37"/>
      <c r="AI553" s="37"/>
      <c r="AJ553" s="37"/>
      <c r="AK553" s="37"/>
      <c r="AL553" s="37"/>
      <c r="AM553" s="37"/>
      <c r="AN553" s="37"/>
      <c r="AO553" s="37"/>
      <c r="AP553" s="37"/>
      <c r="AQ553" s="37"/>
      <c r="AR553" s="37"/>
      <c r="AS553" s="37"/>
      <c r="AT553" s="37"/>
      <c r="AU553" s="37"/>
      <c r="AV553" s="37"/>
      <c r="AW553" s="37"/>
      <c r="AX553" s="37"/>
      <c r="AY553" s="37"/>
      <c r="AZ553" s="37"/>
      <c r="BA553" s="37"/>
      <c r="BB553" s="37"/>
      <c r="BC553" s="37"/>
      <c r="BD553" s="37"/>
      <c r="BE553" s="37"/>
      <c r="BF553" s="37"/>
      <c r="BG553" s="37"/>
      <c r="BH553" s="37"/>
      <c r="BI553" s="37"/>
      <c r="BJ553" s="37"/>
      <c r="BK553" s="37"/>
      <c r="BL553" s="37"/>
      <c r="BM553" s="37"/>
      <c r="BN553" s="37"/>
      <c r="BO553" s="37"/>
      <c r="BP553" s="37"/>
      <c r="BQ553" s="37"/>
      <c r="BR553" s="37"/>
      <c r="BS553" s="37"/>
      <c r="BT553" s="37"/>
      <c r="BU553" s="37"/>
      <c r="BV553" s="37"/>
      <c r="BW553" s="37"/>
      <c r="BX553" s="37"/>
      <c r="BY553" s="37"/>
      <c r="BZ553" s="37"/>
      <c r="CA553" s="37"/>
      <c r="CB553" s="37"/>
      <c r="CC553" s="37"/>
      <c r="CD553" s="37"/>
      <c r="CE553" s="37"/>
      <c r="CF553" s="37"/>
      <c r="CG553" s="37"/>
      <c r="CH553" s="37"/>
      <c r="CI553" s="37"/>
      <c r="CJ553" s="37"/>
      <c r="CK553" s="37"/>
    </row>
    <row r="554" spans="1:89" hidden="1" x14ac:dyDescent="0.25">
      <c r="A554" s="220" t="s">
        <v>251</v>
      </c>
      <c r="B554" s="7"/>
      <c r="C554" s="133"/>
      <c r="D554" s="111"/>
      <c r="E554" s="111"/>
      <c r="F554" s="111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F554" s="37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T554" s="37"/>
      <c r="AU554" s="37"/>
      <c r="AV554" s="37"/>
      <c r="AW554" s="37"/>
      <c r="AX554" s="37"/>
      <c r="AY554" s="37"/>
      <c r="AZ554" s="37"/>
      <c r="BA554" s="37"/>
      <c r="BB554" s="37"/>
      <c r="BC554" s="37"/>
      <c r="BD554" s="37"/>
      <c r="BE554" s="37"/>
      <c r="BF554" s="37"/>
      <c r="BG554" s="37"/>
      <c r="BH554" s="37"/>
      <c r="BI554" s="37"/>
      <c r="BJ554" s="37"/>
      <c r="BK554" s="37"/>
      <c r="BL554" s="37"/>
      <c r="BM554" s="37"/>
      <c r="BN554" s="37"/>
      <c r="BO554" s="37"/>
      <c r="BP554" s="37"/>
      <c r="BQ554" s="37"/>
      <c r="BR554" s="37"/>
      <c r="BS554" s="37"/>
      <c r="BT554" s="37"/>
      <c r="BU554" s="37"/>
      <c r="BV554" s="37"/>
      <c r="BW554" s="37"/>
      <c r="BX554" s="37"/>
      <c r="BY554" s="37"/>
      <c r="BZ554" s="37"/>
      <c r="CA554" s="37"/>
      <c r="CB554" s="37"/>
      <c r="CC554" s="37"/>
      <c r="CD554" s="37"/>
      <c r="CE554" s="37"/>
      <c r="CF554" s="37"/>
      <c r="CG554" s="37"/>
      <c r="CH554" s="37"/>
      <c r="CI554" s="37"/>
      <c r="CJ554" s="37"/>
      <c r="CK554" s="37"/>
    </row>
    <row r="555" spans="1:89" ht="30" hidden="1" x14ac:dyDescent="0.25">
      <c r="A555" s="17" t="s">
        <v>252</v>
      </c>
      <c r="B555" s="7"/>
      <c r="C555" s="133"/>
      <c r="D555" s="111"/>
      <c r="E555" s="111"/>
      <c r="F555" s="111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F555" s="37"/>
      <c r="AG555" s="37"/>
      <c r="AH555" s="37"/>
      <c r="AI555" s="37"/>
      <c r="AJ555" s="37"/>
      <c r="AK555" s="37"/>
      <c r="AL555" s="37"/>
      <c r="AM555" s="37"/>
      <c r="AN555" s="37"/>
      <c r="AO555" s="37"/>
      <c r="AP555" s="37"/>
      <c r="AQ555" s="37"/>
      <c r="AR555" s="37"/>
      <c r="AS555" s="37"/>
      <c r="AT555" s="37"/>
      <c r="AU555" s="37"/>
      <c r="AV555" s="37"/>
      <c r="AW555" s="37"/>
      <c r="AX555" s="37"/>
      <c r="AY555" s="37"/>
      <c r="AZ555" s="37"/>
      <c r="BA555" s="37"/>
      <c r="BB555" s="37"/>
      <c r="BC555" s="37"/>
      <c r="BD555" s="37"/>
      <c r="BE555" s="37"/>
      <c r="BF555" s="37"/>
      <c r="BG555" s="37"/>
      <c r="BH555" s="37"/>
      <c r="BI555" s="37"/>
      <c r="BJ555" s="37"/>
      <c r="BK555" s="37"/>
      <c r="BL555" s="37"/>
      <c r="BM555" s="37"/>
      <c r="BN555" s="37"/>
      <c r="BO555" s="37"/>
      <c r="BP555" s="37"/>
      <c r="BQ555" s="37"/>
      <c r="BR555" s="37"/>
      <c r="BS555" s="37"/>
      <c r="BT555" s="37"/>
      <c r="BU555" s="37"/>
      <c r="BV555" s="37"/>
      <c r="BW555" s="37"/>
      <c r="BX555" s="37"/>
      <c r="BY555" s="37"/>
      <c r="BZ555" s="37"/>
      <c r="CA555" s="37"/>
      <c r="CB555" s="37"/>
      <c r="CC555" s="37"/>
      <c r="CD555" s="37"/>
      <c r="CE555" s="37"/>
      <c r="CF555" s="37"/>
      <c r="CG555" s="37"/>
      <c r="CH555" s="37"/>
      <c r="CI555" s="37"/>
      <c r="CJ555" s="37"/>
      <c r="CK555" s="37"/>
    </row>
    <row r="556" spans="1:89" hidden="1" x14ac:dyDescent="0.25">
      <c r="A556" s="220" t="s">
        <v>251</v>
      </c>
      <c r="B556" s="7"/>
      <c r="C556" s="133"/>
      <c r="D556" s="111"/>
      <c r="E556" s="111"/>
      <c r="F556" s="111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F556" s="37"/>
      <c r="AG556" s="37"/>
      <c r="AH556" s="37"/>
      <c r="AI556" s="37"/>
      <c r="AJ556" s="37"/>
      <c r="AK556" s="37"/>
      <c r="AL556" s="37"/>
      <c r="AM556" s="37"/>
      <c r="AN556" s="37"/>
      <c r="AO556" s="37"/>
      <c r="AP556" s="37"/>
      <c r="AQ556" s="37"/>
      <c r="AR556" s="37"/>
      <c r="AS556" s="37"/>
      <c r="AT556" s="37"/>
      <c r="AU556" s="37"/>
      <c r="AV556" s="37"/>
      <c r="AW556" s="37"/>
      <c r="AX556" s="37"/>
      <c r="AY556" s="37"/>
      <c r="AZ556" s="37"/>
      <c r="BA556" s="37"/>
      <c r="BB556" s="37"/>
      <c r="BC556" s="37"/>
      <c r="BD556" s="37"/>
      <c r="BE556" s="37"/>
      <c r="BF556" s="37"/>
      <c r="BG556" s="37"/>
      <c r="BH556" s="37"/>
      <c r="BI556" s="37"/>
      <c r="BJ556" s="37"/>
      <c r="BK556" s="37"/>
      <c r="BL556" s="37"/>
      <c r="BM556" s="37"/>
      <c r="BN556" s="37"/>
      <c r="BO556" s="37"/>
      <c r="BP556" s="37"/>
      <c r="BQ556" s="37"/>
      <c r="BR556" s="37"/>
      <c r="BS556" s="37"/>
      <c r="BT556" s="37"/>
      <c r="BU556" s="37"/>
      <c r="BV556" s="37"/>
      <c r="BW556" s="37"/>
      <c r="BX556" s="37"/>
      <c r="BY556" s="37"/>
      <c r="BZ556" s="37"/>
      <c r="CA556" s="37"/>
      <c r="CB556" s="37"/>
      <c r="CC556" s="37"/>
      <c r="CD556" s="37"/>
      <c r="CE556" s="37"/>
      <c r="CF556" s="37"/>
      <c r="CG556" s="37"/>
      <c r="CH556" s="37"/>
      <c r="CI556" s="37"/>
      <c r="CJ556" s="37"/>
      <c r="CK556" s="37"/>
    </row>
    <row r="557" spans="1:89" ht="30" hidden="1" x14ac:dyDescent="0.25">
      <c r="A557" s="17" t="s">
        <v>219</v>
      </c>
      <c r="B557" s="102"/>
      <c r="C557" s="133">
        <f>C558+C559+C561+C563</f>
        <v>0</v>
      </c>
      <c r="D557" s="111"/>
      <c r="E557" s="111"/>
      <c r="F557" s="111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F557" s="37"/>
      <c r="AG557" s="37"/>
      <c r="AH557" s="37"/>
      <c r="AI557" s="37"/>
      <c r="AJ557" s="37"/>
      <c r="AK557" s="37"/>
      <c r="AL557" s="37"/>
      <c r="AM557" s="37"/>
      <c r="AN557" s="37"/>
      <c r="AO557" s="37"/>
      <c r="AP557" s="37"/>
      <c r="AQ557" s="37"/>
      <c r="AR557" s="37"/>
      <c r="AS557" s="37"/>
      <c r="AT557" s="37"/>
      <c r="AU557" s="37"/>
      <c r="AV557" s="37"/>
      <c r="AW557" s="37"/>
      <c r="AX557" s="37"/>
      <c r="AY557" s="37"/>
      <c r="AZ557" s="37"/>
      <c r="BA557" s="37"/>
      <c r="BB557" s="37"/>
      <c r="BC557" s="37"/>
      <c r="BD557" s="37"/>
      <c r="BE557" s="37"/>
      <c r="BF557" s="37"/>
      <c r="BG557" s="37"/>
      <c r="BH557" s="37"/>
      <c r="BI557" s="37"/>
      <c r="BJ557" s="37"/>
      <c r="BK557" s="37"/>
      <c r="BL557" s="37"/>
      <c r="BM557" s="37"/>
      <c r="BN557" s="37"/>
      <c r="BO557" s="37"/>
      <c r="BP557" s="37"/>
      <c r="BQ557" s="37"/>
      <c r="BR557" s="37"/>
      <c r="BS557" s="37"/>
      <c r="BT557" s="37"/>
      <c r="BU557" s="37"/>
      <c r="BV557" s="37"/>
      <c r="BW557" s="37"/>
      <c r="BX557" s="37"/>
      <c r="BY557" s="37"/>
      <c r="BZ557" s="37"/>
      <c r="CA557" s="37"/>
      <c r="CB557" s="37"/>
      <c r="CC557" s="37"/>
      <c r="CD557" s="37"/>
      <c r="CE557" s="37"/>
      <c r="CF557" s="37"/>
      <c r="CG557" s="37"/>
      <c r="CH557" s="37"/>
      <c r="CI557" s="37"/>
      <c r="CJ557" s="37"/>
      <c r="CK557" s="37"/>
    </row>
    <row r="558" spans="1:89" ht="30" hidden="1" x14ac:dyDescent="0.25">
      <c r="A558" s="17" t="s">
        <v>220</v>
      </c>
      <c r="B558" s="102"/>
      <c r="C558" s="133"/>
      <c r="D558" s="111"/>
      <c r="E558" s="111"/>
      <c r="F558" s="111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F558" s="37"/>
      <c r="AG558" s="37"/>
      <c r="AH558" s="37"/>
      <c r="AI558" s="37"/>
      <c r="AJ558" s="37"/>
      <c r="AK558" s="37"/>
      <c r="AL558" s="37"/>
      <c r="AM558" s="37"/>
      <c r="AN558" s="37"/>
      <c r="AO558" s="37"/>
      <c r="AP558" s="37"/>
      <c r="AQ558" s="37"/>
      <c r="AR558" s="37"/>
      <c r="AS558" s="37"/>
      <c r="AT558" s="37"/>
      <c r="AU558" s="37"/>
      <c r="AV558" s="37"/>
      <c r="AW558" s="37"/>
      <c r="AX558" s="37"/>
      <c r="AY558" s="37"/>
      <c r="AZ558" s="37"/>
      <c r="BA558" s="37"/>
      <c r="BB558" s="37"/>
      <c r="BC558" s="37"/>
      <c r="BD558" s="37"/>
      <c r="BE558" s="37"/>
      <c r="BF558" s="37"/>
      <c r="BG558" s="37"/>
      <c r="BH558" s="37"/>
      <c r="BI558" s="37"/>
      <c r="BJ558" s="37"/>
      <c r="BK558" s="37"/>
      <c r="BL558" s="37"/>
      <c r="BM558" s="37"/>
      <c r="BN558" s="37"/>
      <c r="BO558" s="37"/>
      <c r="BP558" s="37"/>
      <c r="BQ558" s="37"/>
      <c r="BR558" s="37"/>
      <c r="BS558" s="37"/>
      <c r="BT558" s="37"/>
      <c r="BU558" s="37"/>
      <c r="BV558" s="37"/>
      <c r="BW558" s="37"/>
      <c r="BX558" s="37"/>
      <c r="BY558" s="37"/>
      <c r="BZ558" s="37"/>
      <c r="CA558" s="37"/>
      <c r="CB558" s="37"/>
      <c r="CC558" s="37"/>
      <c r="CD558" s="37"/>
      <c r="CE558" s="37"/>
      <c r="CF558" s="37"/>
      <c r="CG558" s="37"/>
      <c r="CH558" s="37"/>
      <c r="CI558" s="37"/>
      <c r="CJ558" s="37"/>
      <c r="CK558" s="37"/>
    </row>
    <row r="559" spans="1:89" ht="45" hidden="1" x14ac:dyDescent="0.25">
      <c r="A559" s="17" t="s">
        <v>253</v>
      </c>
      <c r="B559" s="102"/>
      <c r="C559" s="133"/>
      <c r="D559" s="111"/>
      <c r="E559" s="111"/>
      <c r="F559" s="111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F559" s="37"/>
      <c r="AG559" s="37"/>
      <c r="AH559" s="37"/>
      <c r="AI559" s="37"/>
      <c r="AJ559" s="37"/>
      <c r="AK559" s="37"/>
      <c r="AL559" s="37"/>
      <c r="AM559" s="37"/>
      <c r="AN559" s="37"/>
      <c r="AO559" s="37"/>
      <c r="AP559" s="37"/>
      <c r="AQ559" s="37"/>
      <c r="AR559" s="37"/>
      <c r="AS559" s="37"/>
      <c r="AT559" s="37"/>
      <c r="AU559" s="37"/>
      <c r="AV559" s="37"/>
      <c r="AW559" s="37"/>
      <c r="AX559" s="37"/>
      <c r="AY559" s="37"/>
      <c r="AZ559" s="37"/>
      <c r="BA559" s="37"/>
      <c r="BB559" s="37"/>
      <c r="BC559" s="37"/>
      <c r="BD559" s="37"/>
      <c r="BE559" s="37"/>
      <c r="BF559" s="37"/>
      <c r="BG559" s="37"/>
      <c r="BH559" s="37"/>
      <c r="BI559" s="37"/>
      <c r="BJ559" s="37"/>
      <c r="BK559" s="37"/>
      <c r="BL559" s="37"/>
      <c r="BM559" s="37"/>
      <c r="BN559" s="37"/>
      <c r="BO559" s="37"/>
      <c r="BP559" s="37"/>
      <c r="BQ559" s="37"/>
      <c r="BR559" s="37"/>
      <c r="BS559" s="37"/>
      <c r="BT559" s="37"/>
      <c r="BU559" s="37"/>
      <c r="BV559" s="37"/>
      <c r="BW559" s="37"/>
      <c r="BX559" s="37"/>
      <c r="BY559" s="37"/>
      <c r="BZ559" s="37"/>
      <c r="CA559" s="37"/>
      <c r="CB559" s="37"/>
      <c r="CC559" s="37"/>
      <c r="CD559" s="37"/>
      <c r="CE559" s="37"/>
      <c r="CF559" s="37"/>
      <c r="CG559" s="37"/>
      <c r="CH559" s="37"/>
      <c r="CI559" s="37"/>
      <c r="CJ559" s="37"/>
      <c r="CK559" s="37"/>
    </row>
    <row r="560" spans="1:89" hidden="1" x14ac:dyDescent="0.25">
      <c r="A560" s="220" t="s">
        <v>251</v>
      </c>
      <c r="B560" s="102"/>
      <c r="C560" s="133"/>
      <c r="D560" s="111"/>
      <c r="E560" s="111"/>
      <c r="F560" s="111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F560" s="37"/>
      <c r="AG560" s="37"/>
      <c r="AH560" s="37"/>
      <c r="AI560" s="37"/>
      <c r="AJ560" s="37"/>
      <c r="AK560" s="37"/>
      <c r="AL560" s="37"/>
      <c r="AM560" s="37"/>
      <c r="AN560" s="37"/>
      <c r="AO560" s="37"/>
      <c r="AP560" s="37"/>
      <c r="AQ560" s="37"/>
      <c r="AR560" s="37"/>
      <c r="AS560" s="37"/>
      <c r="AT560" s="37"/>
      <c r="AU560" s="37"/>
      <c r="AV560" s="37"/>
      <c r="AW560" s="37"/>
      <c r="AX560" s="37"/>
      <c r="AY560" s="37"/>
      <c r="AZ560" s="37"/>
      <c r="BA560" s="37"/>
      <c r="BB560" s="37"/>
      <c r="BC560" s="37"/>
      <c r="BD560" s="37"/>
      <c r="BE560" s="37"/>
      <c r="BF560" s="37"/>
      <c r="BG560" s="37"/>
      <c r="BH560" s="37"/>
      <c r="BI560" s="37"/>
      <c r="BJ560" s="37"/>
      <c r="BK560" s="37"/>
      <c r="BL560" s="37"/>
      <c r="BM560" s="37"/>
      <c r="BN560" s="37"/>
      <c r="BO560" s="37"/>
      <c r="BP560" s="37"/>
      <c r="BQ560" s="37"/>
      <c r="BR560" s="37"/>
      <c r="BS560" s="37"/>
      <c r="BT560" s="37"/>
      <c r="BU560" s="37"/>
      <c r="BV560" s="37"/>
      <c r="BW560" s="37"/>
      <c r="BX560" s="37"/>
      <c r="BY560" s="37"/>
      <c r="BZ560" s="37"/>
      <c r="CA560" s="37"/>
      <c r="CB560" s="37"/>
      <c r="CC560" s="37"/>
      <c r="CD560" s="37"/>
      <c r="CE560" s="37"/>
      <c r="CF560" s="37"/>
      <c r="CG560" s="37"/>
      <c r="CH560" s="37"/>
      <c r="CI560" s="37"/>
      <c r="CJ560" s="37"/>
      <c r="CK560" s="37"/>
    </row>
    <row r="561" spans="1:89" ht="45" hidden="1" x14ac:dyDescent="0.25">
      <c r="A561" s="17" t="s">
        <v>254</v>
      </c>
      <c r="B561" s="102"/>
      <c r="C561" s="133"/>
      <c r="D561" s="111"/>
      <c r="E561" s="111"/>
      <c r="F561" s="111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F561" s="37"/>
      <c r="AG561" s="37"/>
      <c r="AH561" s="37"/>
      <c r="AI561" s="37"/>
      <c r="AJ561" s="37"/>
      <c r="AK561" s="37"/>
      <c r="AL561" s="37"/>
      <c r="AM561" s="37"/>
      <c r="AN561" s="37"/>
      <c r="AO561" s="37"/>
      <c r="AP561" s="37"/>
      <c r="AQ561" s="37"/>
      <c r="AR561" s="37"/>
      <c r="AS561" s="37"/>
      <c r="AT561" s="37"/>
      <c r="AU561" s="37"/>
      <c r="AV561" s="37"/>
      <c r="AW561" s="37"/>
      <c r="AX561" s="37"/>
      <c r="AY561" s="37"/>
      <c r="AZ561" s="37"/>
      <c r="BA561" s="37"/>
      <c r="BB561" s="37"/>
      <c r="BC561" s="37"/>
      <c r="BD561" s="37"/>
      <c r="BE561" s="37"/>
      <c r="BF561" s="37"/>
      <c r="BG561" s="37"/>
      <c r="BH561" s="37"/>
      <c r="BI561" s="37"/>
      <c r="BJ561" s="37"/>
      <c r="BK561" s="37"/>
      <c r="BL561" s="37"/>
      <c r="BM561" s="37"/>
      <c r="BN561" s="37"/>
      <c r="BO561" s="37"/>
      <c r="BP561" s="37"/>
      <c r="BQ561" s="37"/>
      <c r="BR561" s="37"/>
      <c r="BS561" s="37"/>
      <c r="BT561" s="37"/>
      <c r="BU561" s="37"/>
      <c r="BV561" s="37"/>
      <c r="BW561" s="37"/>
      <c r="BX561" s="37"/>
      <c r="BY561" s="37"/>
      <c r="BZ561" s="37"/>
      <c r="CA561" s="37"/>
      <c r="CB561" s="37"/>
      <c r="CC561" s="37"/>
      <c r="CD561" s="37"/>
      <c r="CE561" s="37"/>
      <c r="CF561" s="37"/>
      <c r="CG561" s="37"/>
      <c r="CH561" s="37"/>
      <c r="CI561" s="37"/>
      <c r="CJ561" s="37"/>
      <c r="CK561" s="37"/>
    </row>
    <row r="562" spans="1:89" hidden="1" x14ac:dyDescent="0.25">
      <c r="A562" s="220" t="s">
        <v>251</v>
      </c>
      <c r="B562" s="102"/>
      <c r="C562" s="133"/>
      <c r="D562" s="111"/>
      <c r="E562" s="111"/>
      <c r="F562" s="111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F562" s="37"/>
      <c r="AG562" s="37"/>
      <c r="AH562" s="37"/>
      <c r="AI562" s="37"/>
      <c r="AJ562" s="37"/>
      <c r="AK562" s="37"/>
      <c r="AL562" s="37"/>
      <c r="AM562" s="37"/>
      <c r="AN562" s="37"/>
      <c r="AO562" s="37"/>
      <c r="AP562" s="37"/>
      <c r="AQ562" s="37"/>
      <c r="AR562" s="37"/>
      <c r="AS562" s="37"/>
      <c r="AT562" s="37"/>
      <c r="AU562" s="37"/>
      <c r="AV562" s="37"/>
      <c r="AW562" s="37"/>
      <c r="AX562" s="37"/>
      <c r="AY562" s="37"/>
      <c r="AZ562" s="37"/>
      <c r="BA562" s="37"/>
      <c r="BB562" s="37"/>
      <c r="BC562" s="37"/>
      <c r="BD562" s="37"/>
      <c r="BE562" s="37"/>
      <c r="BF562" s="37"/>
      <c r="BG562" s="37"/>
      <c r="BH562" s="37"/>
      <c r="BI562" s="37"/>
      <c r="BJ562" s="37"/>
      <c r="BK562" s="37"/>
      <c r="BL562" s="37"/>
      <c r="BM562" s="37"/>
      <c r="BN562" s="37"/>
      <c r="BO562" s="37"/>
      <c r="BP562" s="37"/>
      <c r="BQ562" s="37"/>
      <c r="BR562" s="37"/>
      <c r="BS562" s="37"/>
      <c r="BT562" s="37"/>
      <c r="BU562" s="37"/>
      <c r="BV562" s="37"/>
      <c r="BW562" s="37"/>
      <c r="BX562" s="37"/>
      <c r="BY562" s="37"/>
      <c r="BZ562" s="37"/>
      <c r="CA562" s="37"/>
      <c r="CB562" s="37"/>
      <c r="CC562" s="37"/>
      <c r="CD562" s="37"/>
      <c r="CE562" s="37"/>
      <c r="CF562" s="37"/>
      <c r="CG562" s="37"/>
      <c r="CH562" s="37"/>
      <c r="CI562" s="37"/>
      <c r="CJ562" s="37"/>
      <c r="CK562" s="37"/>
    </row>
    <row r="563" spans="1:89" ht="30" hidden="1" x14ac:dyDescent="0.25">
      <c r="A563" s="17" t="s">
        <v>221</v>
      </c>
      <c r="B563" s="102"/>
      <c r="C563" s="133"/>
      <c r="D563" s="111"/>
      <c r="E563" s="111"/>
      <c r="F563" s="111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F563" s="37"/>
      <c r="AG563" s="37"/>
      <c r="AH563" s="37"/>
      <c r="AI563" s="37"/>
      <c r="AJ563" s="37"/>
      <c r="AK563" s="37"/>
      <c r="AL563" s="37"/>
      <c r="AM563" s="37"/>
      <c r="AN563" s="37"/>
      <c r="AO563" s="37"/>
      <c r="AP563" s="37"/>
      <c r="AQ563" s="37"/>
      <c r="AR563" s="37"/>
      <c r="AS563" s="37"/>
      <c r="AT563" s="37"/>
      <c r="AU563" s="37"/>
      <c r="AV563" s="37"/>
      <c r="AW563" s="37"/>
      <c r="AX563" s="37"/>
      <c r="AY563" s="37"/>
      <c r="AZ563" s="37"/>
      <c r="BA563" s="37"/>
      <c r="BB563" s="37"/>
      <c r="BC563" s="37"/>
      <c r="BD563" s="37"/>
      <c r="BE563" s="37"/>
      <c r="BF563" s="37"/>
      <c r="BG563" s="37"/>
      <c r="BH563" s="37"/>
      <c r="BI563" s="37"/>
      <c r="BJ563" s="37"/>
      <c r="BK563" s="37"/>
      <c r="BL563" s="37"/>
      <c r="BM563" s="37"/>
      <c r="BN563" s="37"/>
      <c r="BO563" s="37"/>
      <c r="BP563" s="37"/>
      <c r="BQ563" s="37"/>
      <c r="BR563" s="37"/>
      <c r="BS563" s="37"/>
      <c r="BT563" s="37"/>
      <c r="BU563" s="37"/>
      <c r="BV563" s="37"/>
      <c r="BW563" s="37"/>
      <c r="BX563" s="37"/>
      <c r="BY563" s="37"/>
      <c r="BZ563" s="37"/>
      <c r="CA563" s="37"/>
      <c r="CB563" s="37"/>
      <c r="CC563" s="37"/>
      <c r="CD563" s="37"/>
      <c r="CE563" s="37"/>
      <c r="CF563" s="37"/>
      <c r="CG563" s="37"/>
      <c r="CH563" s="37"/>
      <c r="CI563" s="37"/>
      <c r="CJ563" s="37"/>
      <c r="CK563" s="37"/>
    </row>
    <row r="564" spans="1:89" hidden="1" x14ac:dyDescent="0.25">
      <c r="A564" s="220" t="s">
        <v>251</v>
      </c>
      <c r="B564" s="102"/>
      <c r="C564" s="133"/>
      <c r="D564" s="111"/>
      <c r="E564" s="111"/>
      <c r="F564" s="111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F564" s="37"/>
      <c r="AG564" s="37"/>
      <c r="AH564" s="37"/>
      <c r="AI564" s="37"/>
      <c r="AJ564" s="37"/>
      <c r="AK564" s="37"/>
      <c r="AL564" s="37"/>
      <c r="AM564" s="37"/>
      <c r="AN564" s="37"/>
      <c r="AO564" s="37"/>
      <c r="AP564" s="37"/>
      <c r="AQ564" s="37"/>
      <c r="AR564" s="37"/>
      <c r="AS564" s="37"/>
      <c r="AT564" s="37"/>
      <c r="AU564" s="37"/>
      <c r="AV564" s="37"/>
      <c r="AW564" s="37"/>
      <c r="AX564" s="37"/>
      <c r="AY564" s="37"/>
      <c r="AZ564" s="37"/>
      <c r="BA564" s="37"/>
      <c r="BB564" s="37"/>
      <c r="BC564" s="37"/>
      <c r="BD564" s="37"/>
      <c r="BE564" s="37"/>
      <c r="BF564" s="37"/>
      <c r="BG564" s="37"/>
      <c r="BH564" s="37"/>
      <c r="BI564" s="37"/>
      <c r="BJ564" s="37"/>
      <c r="BK564" s="37"/>
      <c r="BL564" s="37"/>
      <c r="BM564" s="37"/>
      <c r="BN564" s="37"/>
      <c r="BO564" s="37"/>
      <c r="BP564" s="37"/>
      <c r="BQ564" s="37"/>
      <c r="BR564" s="37"/>
      <c r="BS564" s="37"/>
      <c r="BT564" s="37"/>
      <c r="BU564" s="37"/>
      <c r="BV564" s="37"/>
      <c r="BW564" s="37"/>
      <c r="BX564" s="37"/>
      <c r="BY564" s="37"/>
      <c r="BZ564" s="37"/>
      <c r="CA564" s="37"/>
      <c r="CB564" s="37"/>
      <c r="CC564" s="37"/>
      <c r="CD564" s="37"/>
      <c r="CE564" s="37"/>
      <c r="CF564" s="37"/>
      <c r="CG564" s="37"/>
      <c r="CH564" s="37"/>
      <c r="CI564" s="37"/>
      <c r="CJ564" s="37"/>
      <c r="CK564" s="37"/>
    </row>
    <row r="565" spans="1:89" ht="30" hidden="1" x14ac:dyDescent="0.25">
      <c r="A565" s="17" t="s">
        <v>222</v>
      </c>
      <c r="B565" s="102"/>
      <c r="C565" s="133"/>
      <c r="D565" s="111"/>
      <c r="E565" s="111"/>
      <c r="F565" s="111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F565" s="37"/>
      <c r="AG565" s="37"/>
      <c r="AH565" s="37"/>
      <c r="AI565" s="37"/>
      <c r="AJ565" s="37"/>
      <c r="AK565" s="37"/>
      <c r="AL565" s="37"/>
      <c r="AM565" s="37"/>
      <c r="AN565" s="37"/>
      <c r="AO565" s="37"/>
      <c r="AP565" s="37"/>
      <c r="AQ565" s="37"/>
      <c r="AR565" s="37"/>
      <c r="AS565" s="37"/>
      <c r="AT565" s="37"/>
      <c r="AU565" s="37"/>
      <c r="AV565" s="37"/>
      <c r="AW565" s="37"/>
      <c r="AX565" s="37"/>
      <c r="AY565" s="37"/>
      <c r="AZ565" s="37"/>
      <c r="BA565" s="37"/>
      <c r="BB565" s="37"/>
      <c r="BC565" s="37"/>
      <c r="BD565" s="37"/>
      <c r="BE565" s="37"/>
      <c r="BF565" s="37"/>
      <c r="BG565" s="37"/>
      <c r="BH565" s="37"/>
      <c r="BI565" s="37"/>
      <c r="BJ565" s="37"/>
      <c r="BK565" s="37"/>
      <c r="BL565" s="37"/>
      <c r="BM565" s="37"/>
      <c r="BN565" s="37"/>
      <c r="BO565" s="37"/>
      <c r="BP565" s="37"/>
      <c r="BQ565" s="37"/>
      <c r="BR565" s="37"/>
      <c r="BS565" s="37"/>
      <c r="BT565" s="37"/>
      <c r="BU565" s="37"/>
      <c r="BV565" s="37"/>
      <c r="BW565" s="37"/>
      <c r="BX565" s="37"/>
      <c r="BY565" s="37"/>
      <c r="BZ565" s="37"/>
      <c r="CA565" s="37"/>
      <c r="CB565" s="37"/>
      <c r="CC565" s="37"/>
      <c r="CD565" s="37"/>
      <c r="CE565" s="37"/>
      <c r="CF565" s="37"/>
      <c r="CG565" s="37"/>
      <c r="CH565" s="37"/>
      <c r="CI565" s="37"/>
      <c r="CJ565" s="37"/>
      <c r="CK565" s="37"/>
    </row>
    <row r="566" spans="1:89" ht="30" hidden="1" x14ac:dyDescent="0.25">
      <c r="A566" s="17" t="s">
        <v>223</v>
      </c>
      <c r="B566" s="102"/>
      <c r="C566" s="133"/>
      <c r="D566" s="111"/>
      <c r="E566" s="111"/>
      <c r="F566" s="111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F566" s="37"/>
      <c r="AG566" s="37"/>
      <c r="AH566" s="37"/>
      <c r="AI566" s="37"/>
      <c r="AJ566" s="37"/>
      <c r="AK566" s="37"/>
      <c r="AL566" s="37"/>
      <c r="AM566" s="37"/>
      <c r="AN566" s="37"/>
      <c r="AO566" s="37"/>
      <c r="AP566" s="37"/>
      <c r="AQ566" s="37"/>
      <c r="AR566" s="37"/>
      <c r="AS566" s="37"/>
      <c r="AT566" s="37"/>
      <c r="AU566" s="37"/>
      <c r="AV566" s="37"/>
      <c r="AW566" s="37"/>
      <c r="AX566" s="37"/>
      <c r="AY566" s="37"/>
      <c r="AZ566" s="37"/>
      <c r="BA566" s="37"/>
      <c r="BB566" s="37"/>
      <c r="BC566" s="37"/>
      <c r="BD566" s="37"/>
      <c r="BE566" s="37"/>
      <c r="BF566" s="37"/>
      <c r="BG566" s="37"/>
      <c r="BH566" s="37"/>
      <c r="BI566" s="37"/>
      <c r="BJ566" s="37"/>
      <c r="BK566" s="37"/>
      <c r="BL566" s="37"/>
      <c r="BM566" s="37"/>
      <c r="BN566" s="37"/>
      <c r="BO566" s="37"/>
      <c r="BP566" s="37"/>
      <c r="BQ566" s="37"/>
      <c r="BR566" s="37"/>
      <c r="BS566" s="37"/>
      <c r="BT566" s="37"/>
      <c r="BU566" s="37"/>
      <c r="BV566" s="37"/>
      <c r="BW566" s="37"/>
      <c r="BX566" s="37"/>
      <c r="BY566" s="37"/>
      <c r="BZ566" s="37"/>
      <c r="CA566" s="37"/>
      <c r="CB566" s="37"/>
      <c r="CC566" s="37"/>
      <c r="CD566" s="37"/>
      <c r="CE566" s="37"/>
      <c r="CF566" s="37"/>
      <c r="CG566" s="37"/>
      <c r="CH566" s="37"/>
      <c r="CI566" s="37"/>
      <c r="CJ566" s="37"/>
      <c r="CK566" s="37"/>
    </row>
    <row r="567" spans="1:89" ht="30" hidden="1" x14ac:dyDescent="0.25">
      <c r="A567" s="17" t="s">
        <v>224</v>
      </c>
      <c r="B567" s="102"/>
      <c r="C567" s="133"/>
      <c r="D567" s="111"/>
      <c r="E567" s="111"/>
      <c r="F567" s="111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F567" s="37"/>
      <c r="AG567" s="37"/>
      <c r="AH567" s="37"/>
      <c r="AI567" s="37"/>
      <c r="AJ567" s="37"/>
      <c r="AK567" s="37"/>
      <c r="AL567" s="37"/>
      <c r="AM567" s="37"/>
      <c r="AN567" s="37"/>
      <c r="AO567" s="37"/>
      <c r="AP567" s="37"/>
      <c r="AQ567" s="37"/>
      <c r="AR567" s="37"/>
      <c r="AS567" s="37"/>
      <c r="AT567" s="37"/>
      <c r="AU567" s="37"/>
      <c r="AV567" s="37"/>
      <c r="AW567" s="37"/>
      <c r="AX567" s="37"/>
      <c r="AY567" s="37"/>
      <c r="AZ567" s="37"/>
      <c r="BA567" s="37"/>
      <c r="BB567" s="37"/>
      <c r="BC567" s="37"/>
      <c r="BD567" s="37"/>
      <c r="BE567" s="37"/>
      <c r="BF567" s="37"/>
      <c r="BG567" s="37"/>
      <c r="BH567" s="37"/>
      <c r="BI567" s="37"/>
      <c r="BJ567" s="37"/>
      <c r="BK567" s="37"/>
      <c r="BL567" s="37"/>
      <c r="BM567" s="37"/>
      <c r="BN567" s="37"/>
      <c r="BO567" s="37"/>
      <c r="BP567" s="37"/>
      <c r="BQ567" s="37"/>
      <c r="BR567" s="37"/>
      <c r="BS567" s="37"/>
      <c r="BT567" s="37"/>
      <c r="BU567" s="37"/>
      <c r="BV567" s="37"/>
      <c r="BW567" s="37"/>
      <c r="BX567" s="37"/>
      <c r="BY567" s="37"/>
      <c r="BZ567" s="37"/>
      <c r="CA567" s="37"/>
      <c r="CB567" s="37"/>
      <c r="CC567" s="37"/>
      <c r="CD567" s="37"/>
      <c r="CE567" s="37"/>
      <c r="CF567" s="37"/>
      <c r="CG567" s="37"/>
      <c r="CH567" s="37"/>
      <c r="CI567" s="37"/>
      <c r="CJ567" s="37"/>
      <c r="CK567" s="37"/>
    </row>
    <row r="568" spans="1:89" hidden="1" x14ac:dyDescent="0.25">
      <c r="A568" s="17" t="s">
        <v>225</v>
      </c>
      <c r="B568" s="7"/>
      <c r="C568" s="111"/>
      <c r="D568" s="111"/>
      <c r="E568" s="111"/>
      <c r="F568" s="111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F568" s="37"/>
      <c r="AG568" s="37"/>
      <c r="AH568" s="37"/>
      <c r="AI568" s="37"/>
      <c r="AJ568" s="37"/>
      <c r="AK568" s="37"/>
      <c r="AL568" s="37"/>
      <c r="AM568" s="37"/>
      <c r="AN568" s="37"/>
      <c r="AO568" s="37"/>
      <c r="AP568" s="37"/>
      <c r="AQ568" s="37"/>
      <c r="AR568" s="37"/>
      <c r="AS568" s="37"/>
      <c r="AT568" s="37"/>
      <c r="AU568" s="37"/>
      <c r="AV568" s="37"/>
      <c r="AW568" s="37"/>
      <c r="AX568" s="37"/>
      <c r="AY568" s="37"/>
      <c r="AZ568" s="37"/>
      <c r="BA568" s="37"/>
      <c r="BB568" s="37"/>
      <c r="BC568" s="37"/>
      <c r="BD568" s="37"/>
      <c r="BE568" s="37"/>
      <c r="BF568" s="37"/>
      <c r="BG568" s="37"/>
      <c r="BH568" s="37"/>
      <c r="BI568" s="37"/>
      <c r="BJ568" s="37"/>
      <c r="BK568" s="37"/>
      <c r="BL568" s="37"/>
      <c r="BM568" s="37"/>
      <c r="BN568" s="37"/>
      <c r="BO568" s="37"/>
      <c r="BP568" s="37"/>
      <c r="BQ568" s="37"/>
      <c r="BR568" s="37"/>
      <c r="BS568" s="37"/>
      <c r="BT568" s="37"/>
      <c r="BU568" s="37"/>
      <c r="BV568" s="37"/>
      <c r="BW568" s="37"/>
      <c r="BX568" s="37"/>
      <c r="BY568" s="37"/>
      <c r="BZ568" s="37"/>
      <c r="CA568" s="37"/>
      <c r="CB568" s="37"/>
      <c r="CC568" s="37"/>
      <c r="CD568" s="37"/>
      <c r="CE568" s="37"/>
      <c r="CF568" s="37"/>
      <c r="CG568" s="37"/>
      <c r="CH568" s="37"/>
      <c r="CI568" s="37"/>
      <c r="CJ568" s="37"/>
      <c r="CK568" s="37"/>
    </row>
    <row r="569" spans="1:89" hidden="1" x14ac:dyDescent="0.25">
      <c r="A569" s="17" t="s">
        <v>259</v>
      </c>
      <c r="B569" s="7"/>
      <c r="C569" s="111">
        <f>C570/3.8</f>
        <v>400</v>
      </c>
      <c r="D569" s="111"/>
      <c r="E569" s="111"/>
      <c r="F569" s="111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F569" s="37"/>
      <c r="AG569" s="37"/>
      <c r="AH569" s="37"/>
      <c r="AI569" s="37"/>
      <c r="AJ569" s="37"/>
      <c r="AK569" s="37"/>
      <c r="AL569" s="37"/>
      <c r="AM569" s="37"/>
      <c r="AN569" s="37"/>
      <c r="AO569" s="37"/>
      <c r="AP569" s="37"/>
      <c r="AQ569" s="37"/>
      <c r="AR569" s="37"/>
      <c r="AS569" s="37"/>
      <c r="AT569" s="37"/>
      <c r="AU569" s="37"/>
      <c r="AV569" s="37"/>
      <c r="AW569" s="37"/>
      <c r="AX569" s="37"/>
      <c r="AY569" s="37"/>
      <c r="AZ569" s="37"/>
      <c r="BA569" s="37"/>
      <c r="BB569" s="37"/>
      <c r="BC569" s="37"/>
      <c r="BD569" s="37"/>
      <c r="BE569" s="37"/>
      <c r="BF569" s="37"/>
      <c r="BG569" s="37"/>
      <c r="BH569" s="37"/>
      <c r="BI569" s="37"/>
      <c r="BJ569" s="37"/>
      <c r="BK569" s="37"/>
      <c r="BL569" s="37"/>
      <c r="BM569" s="37"/>
      <c r="BN569" s="37"/>
      <c r="BO569" s="37"/>
      <c r="BP569" s="37"/>
      <c r="BQ569" s="37"/>
      <c r="BR569" s="37"/>
      <c r="BS569" s="37"/>
      <c r="BT569" s="37"/>
      <c r="BU569" s="37"/>
      <c r="BV569" s="37"/>
      <c r="BW569" s="37"/>
      <c r="BX569" s="37"/>
      <c r="BY569" s="37"/>
      <c r="BZ569" s="37"/>
      <c r="CA569" s="37"/>
      <c r="CB569" s="37"/>
      <c r="CC569" s="37"/>
      <c r="CD569" s="37"/>
      <c r="CE569" s="37"/>
      <c r="CF569" s="37"/>
      <c r="CG569" s="37"/>
      <c r="CH569" s="37"/>
      <c r="CI569" s="37"/>
      <c r="CJ569" s="37"/>
      <c r="CK569" s="37"/>
    </row>
    <row r="570" spans="1:89" hidden="1" x14ac:dyDescent="0.25">
      <c r="A570" s="191" t="s">
        <v>270</v>
      </c>
      <c r="B570" s="7"/>
      <c r="C570" s="111">
        <v>1520</v>
      </c>
      <c r="D570" s="111"/>
      <c r="E570" s="111"/>
      <c r="F570" s="111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F570" s="37"/>
      <c r="AG570" s="37"/>
      <c r="AH570" s="37"/>
      <c r="AI570" s="37"/>
      <c r="AJ570" s="37"/>
      <c r="AK570" s="37"/>
      <c r="AL570" s="37"/>
      <c r="AM570" s="37"/>
      <c r="AN570" s="37"/>
      <c r="AO570" s="37"/>
      <c r="AP570" s="37"/>
      <c r="AQ570" s="37"/>
      <c r="AR570" s="37"/>
      <c r="AS570" s="37"/>
      <c r="AT570" s="37"/>
      <c r="AU570" s="37"/>
      <c r="AV570" s="37"/>
      <c r="AW570" s="37"/>
      <c r="AX570" s="37"/>
      <c r="AY570" s="37"/>
      <c r="AZ570" s="37"/>
      <c r="BA570" s="37"/>
      <c r="BB570" s="37"/>
      <c r="BC570" s="37"/>
      <c r="BD570" s="37"/>
      <c r="BE570" s="37"/>
      <c r="BF570" s="37"/>
      <c r="BG570" s="37"/>
      <c r="BH570" s="37"/>
      <c r="BI570" s="37"/>
      <c r="BJ570" s="37"/>
      <c r="BK570" s="37"/>
      <c r="BL570" s="37"/>
      <c r="BM570" s="37"/>
      <c r="BN570" s="37"/>
      <c r="BO570" s="37"/>
      <c r="BP570" s="37"/>
      <c r="BQ570" s="37"/>
      <c r="BR570" s="37"/>
      <c r="BS570" s="37"/>
      <c r="BT570" s="37"/>
      <c r="BU570" s="37"/>
      <c r="BV570" s="37"/>
      <c r="BW570" s="37"/>
      <c r="BX570" s="37"/>
      <c r="BY570" s="37"/>
      <c r="BZ570" s="37"/>
      <c r="CA570" s="37"/>
      <c r="CB570" s="37"/>
      <c r="CC570" s="37"/>
      <c r="CD570" s="37"/>
      <c r="CE570" s="37"/>
      <c r="CF570" s="37"/>
      <c r="CG570" s="37"/>
      <c r="CH570" s="37"/>
      <c r="CI570" s="37"/>
      <c r="CJ570" s="37"/>
      <c r="CK570" s="37"/>
    </row>
    <row r="571" spans="1:89" hidden="1" x14ac:dyDescent="0.25">
      <c r="A571" s="25" t="s">
        <v>139</v>
      </c>
      <c r="B571" s="7"/>
      <c r="C571" s="111">
        <f>C572/3.8/3.2</f>
        <v>20237.006578947367</v>
      </c>
      <c r="D571" s="111"/>
      <c r="E571" s="111"/>
      <c r="F571" s="111"/>
      <c r="G571" s="37"/>
      <c r="H571" s="37"/>
      <c r="I571" s="242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F571" s="37"/>
      <c r="AG571" s="37"/>
      <c r="AH571" s="37"/>
      <c r="AI571" s="37"/>
      <c r="AJ571" s="37"/>
      <c r="AK571" s="37"/>
      <c r="AL571" s="37"/>
      <c r="AM571" s="37"/>
      <c r="AN571" s="37"/>
      <c r="AO571" s="37"/>
      <c r="AP571" s="37"/>
      <c r="AQ571" s="37"/>
      <c r="AR571" s="37"/>
      <c r="AS571" s="37"/>
      <c r="AT571" s="37"/>
      <c r="AU571" s="37"/>
      <c r="AV571" s="37"/>
      <c r="AW571" s="37"/>
      <c r="AX571" s="37"/>
      <c r="AY571" s="37"/>
      <c r="AZ571" s="37"/>
      <c r="BA571" s="37"/>
      <c r="BB571" s="37"/>
      <c r="BC571" s="37"/>
      <c r="BD571" s="37"/>
      <c r="BE571" s="37"/>
      <c r="BF571" s="37"/>
      <c r="BG571" s="37"/>
      <c r="BH571" s="37"/>
      <c r="BI571" s="37"/>
      <c r="BJ571" s="37"/>
      <c r="BK571" s="37"/>
      <c r="BL571" s="37"/>
      <c r="BM571" s="37"/>
      <c r="BN571" s="37"/>
      <c r="BO571" s="37"/>
      <c r="BP571" s="37"/>
      <c r="BQ571" s="37"/>
      <c r="BR571" s="37"/>
      <c r="BS571" s="37"/>
      <c r="BT571" s="37"/>
      <c r="BU571" s="37"/>
      <c r="BV571" s="37"/>
      <c r="BW571" s="37"/>
      <c r="BX571" s="37"/>
      <c r="BY571" s="37"/>
      <c r="BZ571" s="37"/>
      <c r="CA571" s="37"/>
      <c r="CB571" s="37"/>
      <c r="CC571" s="37"/>
      <c r="CD571" s="37"/>
      <c r="CE571" s="37"/>
      <c r="CF571" s="37"/>
      <c r="CG571" s="37"/>
      <c r="CH571" s="37"/>
      <c r="CI571" s="37"/>
      <c r="CJ571" s="37"/>
      <c r="CK571" s="37"/>
    </row>
    <row r="572" spans="1:89" hidden="1" x14ac:dyDescent="0.25">
      <c r="A572" s="191" t="s">
        <v>179</v>
      </c>
      <c r="B572" s="7"/>
      <c r="C572" s="111">
        <v>246082</v>
      </c>
      <c r="D572" s="111"/>
      <c r="E572" s="111"/>
      <c r="F572" s="111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F572" s="37"/>
      <c r="AG572" s="37"/>
      <c r="AH572" s="37"/>
      <c r="AI572" s="37"/>
      <c r="AJ572" s="37"/>
      <c r="AK572" s="37"/>
      <c r="AL572" s="37"/>
      <c r="AM572" s="37"/>
      <c r="AN572" s="37"/>
      <c r="AO572" s="37"/>
      <c r="AP572" s="37"/>
      <c r="AQ572" s="37"/>
      <c r="AR572" s="37"/>
      <c r="AS572" s="37"/>
      <c r="AT572" s="37"/>
      <c r="AU572" s="37"/>
      <c r="AV572" s="37"/>
      <c r="AW572" s="37"/>
      <c r="AX572" s="37"/>
      <c r="AY572" s="37"/>
      <c r="AZ572" s="37"/>
      <c r="BA572" s="37"/>
      <c r="BB572" s="37"/>
      <c r="BC572" s="37"/>
      <c r="BD572" s="37"/>
      <c r="BE572" s="37"/>
      <c r="BF572" s="37"/>
      <c r="BG572" s="37"/>
      <c r="BH572" s="37"/>
      <c r="BI572" s="37"/>
      <c r="BJ572" s="37"/>
      <c r="BK572" s="37"/>
      <c r="BL572" s="37"/>
      <c r="BM572" s="37"/>
      <c r="BN572" s="37"/>
      <c r="BO572" s="37"/>
      <c r="BP572" s="37"/>
      <c r="BQ572" s="37"/>
      <c r="BR572" s="37"/>
      <c r="BS572" s="37"/>
      <c r="BT572" s="37"/>
      <c r="BU572" s="37"/>
      <c r="BV572" s="37"/>
      <c r="BW572" s="37"/>
      <c r="BX572" s="37"/>
      <c r="BY572" s="37"/>
      <c r="BZ572" s="37"/>
      <c r="CA572" s="37"/>
      <c r="CB572" s="37"/>
      <c r="CC572" s="37"/>
      <c r="CD572" s="37"/>
      <c r="CE572" s="37"/>
      <c r="CF572" s="37"/>
      <c r="CG572" s="37"/>
      <c r="CH572" s="37"/>
      <c r="CI572" s="37"/>
      <c r="CJ572" s="37"/>
      <c r="CK572" s="37"/>
    </row>
    <row r="573" spans="1:89" ht="30" hidden="1" x14ac:dyDescent="0.25">
      <c r="A573" s="25" t="s">
        <v>140</v>
      </c>
      <c r="B573" s="7"/>
      <c r="C573" s="111"/>
      <c r="D573" s="111"/>
      <c r="E573" s="111"/>
      <c r="F573" s="111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F573" s="37"/>
      <c r="AG573" s="37"/>
      <c r="AH573" s="37"/>
      <c r="AI573" s="37"/>
      <c r="AJ573" s="37"/>
      <c r="AK573" s="37"/>
      <c r="AL573" s="37"/>
      <c r="AM573" s="37"/>
      <c r="AN573" s="37"/>
      <c r="AO573" s="37"/>
      <c r="AP573" s="37"/>
      <c r="AQ573" s="37"/>
      <c r="AR573" s="37"/>
      <c r="AS573" s="37"/>
      <c r="AT573" s="37"/>
      <c r="AU573" s="37"/>
      <c r="AV573" s="37"/>
      <c r="AW573" s="37"/>
      <c r="AX573" s="37"/>
      <c r="AY573" s="37"/>
      <c r="AZ573" s="37"/>
      <c r="BA573" s="37"/>
      <c r="BB573" s="37"/>
      <c r="BC573" s="37"/>
      <c r="BD573" s="37"/>
      <c r="BE573" s="37"/>
      <c r="BF573" s="37"/>
      <c r="BG573" s="37"/>
      <c r="BH573" s="37"/>
      <c r="BI573" s="37"/>
      <c r="BJ573" s="37"/>
      <c r="BK573" s="37"/>
      <c r="BL573" s="37"/>
      <c r="BM573" s="37"/>
      <c r="BN573" s="37"/>
      <c r="BO573" s="37"/>
      <c r="BP573" s="37"/>
      <c r="BQ573" s="37"/>
      <c r="BR573" s="37"/>
      <c r="BS573" s="37"/>
      <c r="BT573" s="37"/>
      <c r="BU573" s="37"/>
      <c r="BV573" s="37"/>
      <c r="BW573" s="37"/>
      <c r="BX573" s="37"/>
      <c r="BY573" s="37"/>
      <c r="BZ573" s="37"/>
      <c r="CA573" s="37"/>
      <c r="CB573" s="37"/>
      <c r="CC573" s="37"/>
      <c r="CD573" s="37"/>
      <c r="CE573" s="37"/>
      <c r="CF573" s="37"/>
      <c r="CG573" s="37"/>
      <c r="CH573" s="37"/>
      <c r="CI573" s="37"/>
      <c r="CJ573" s="37"/>
      <c r="CK573" s="37"/>
    </row>
    <row r="574" spans="1:89" hidden="1" x14ac:dyDescent="0.25">
      <c r="A574" s="192" t="s">
        <v>197</v>
      </c>
      <c r="B574" s="7"/>
      <c r="C574" s="111"/>
      <c r="D574" s="111"/>
      <c r="E574" s="111"/>
      <c r="F574" s="111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F574" s="37"/>
      <c r="AG574" s="37"/>
      <c r="AH574" s="37"/>
      <c r="AI574" s="37"/>
      <c r="AJ574" s="37"/>
      <c r="AK574" s="37"/>
      <c r="AL574" s="37"/>
      <c r="AM574" s="37"/>
      <c r="AN574" s="37"/>
      <c r="AO574" s="37"/>
      <c r="AP574" s="37"/>
      <c r="AQ574" s="37"/>
      <c r="AR574" s="37"/>
      <c r="AS574" s="37"/>
      <c r="AT574" s="37"/>
      <c r="AU574" s="37"/>
      <c r="AV574" s="37"/>
      <c r="AW574" s="37"/>
      <c r="AX574" s="37"/>
      <c r="AY574" s="37"/>
      <c r="AZ574" s="37"/>
      <c r="BA574" s="37"/>
      <c r="BB574" s="37"/>
      <c r="BC574" s="37"/>
      <c r="BD574" s="37"/>
      <c r="BE574" s="37"/>
      <c r="BF574" s="37"/>
      <c r="BG574" s="37"/>
      <c r="BH574" s="37"/>
      <c r="BI574" s="37"/>
      <c r="BJ574" s="37"/>
      <c r="BK574" s="37"/>
      <c r="BL574" s="37"/>
      <c r="BM574" s="37"/>
      <c r="BN574" s="37"/>
      <c r="BO574" s="37"/>
      <c r="BP574" s="37"/>
      <c r="BQ574" s="37"/>
      <c r="BR574" s="37"/>
      <c r="BS574" s="37"/>
      <c r="BT574" s="37"/>
      <c r="BU574" s="37"/>
      <c r="BV574" s="37"/>
      <c r="BW574" s="37"/>
      <c r="BX574" s="37"/>
      <c r="BY574" s="37"/>
      <c r="BZ574" s="37"/>
      <c r="CA574" s="37"/>
      <c r="CB574" s="37"/>
      <c r="CC574" s="37"/>
      <c r="CD574" s="37"/>
      <c r="CE574" s="37"/>
      <c r="CF574" s="37"/>
      <c r="CG574" s="37"/>
      <c r="CH574" s="37"/>
      <c r="CI574" s="37"/>
      <c r="CJ574" s="37"/>
      <c r="CK574" s="37"/>
    </row>
    <row r="575" spans="1:89" hidden="1" x14ac:dyDescent="0.25">
      <c r="A575" s="232" t="s">
        <v>256</v>
      </c>
      <c r="B575" s="7"/>
      <c r="C575" s="111"/>
      <c r="D575" s="111"/>
      <c r="E575" s="111"/>
      <c r="F575" s="111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F575" s="37"/>
      <c r="AG575" s="37"/>
      <c r="AH575" s="37"/>
      <c r="AI575" s="37"/>
      <c r="AJ575" s="37"/>
      <c r="AK575" s="37"/>
      <c r="AL575" s="37"/>
      <c r="AM575" s="37"/>
      <c r="AN575" s="37"/>
      <c r="AO575" s="37"/>
      <c r="AP575" s="37"/>
      <c r="AQ575" s="37"/>
      <c r="AR575" s="37"/>
      <c r="AS575" s="37"/>
      <c r="AT575" s="37"/>
      <c r="AU575" s="37"/>
      <c r="AV575" s="37"/>
      <c r="AW575" s="37"/>
      <c r="AX575" s="37"/>
      <c r="AY575" s="37"/>
      <c r="AZ575" s="37"/>
      <c r="BA575" s="37"/>
      <c r="BB575" s="37"/>
      <c r="BC575" s="37"/>
      <c r="BD575" s="37"/>
      <c r="BE575" s="37"/>
      <c r="BF575" s="37"/>
      <c r="BG575" s="37"/>
      <c r="BH575" s="37"/>
      <c r="BI575" s="37"/>
      <c r="BJ575" s="37"/>
      <c r="BK575" s="37"/>
      <c r="BL575" s="37"/>
      <c r="BM575" s="37"/>
      <c r="BN575" s="37"/>
      <c r="BO575" s="37"/>
      <c r="BP575" s="37"/>
      <c r="BQ575" s="37"/>
      <c r="BR575" s="37"/>
      <c r="BS575" s="37"/>
      <c r="BT575" s="37"/>
      <c r="BU575" s="37"/>
      <c r="BV575" s="37"/>
      <c r="BW575" s="37"/>
      <c r="BX575" s="37"/>
      <c r="BY575" s="37"/>
      <c r="BZ575" s="37"/>
      <c r="CA575" s="37"/>
      <c r="CB575" s="37"/>
      <c r="CC575" s="37"/>
      <c r="CD575" s="37"/>
      <c r="CE575" s="37"/>
      <c r="CF575" s="37"/>
      <c r="CG575" s="37"/>
      <c r="CH575" s="37"/>
      <c r="CI575" s="37"/>
      <c r="CJ575" s="37"/>
      <c r="CK575" s="37"/>
    </row>
    <row r="576" spans="1:89" hidden="1" x14ac:dyDescent="0.25">
      <c r="A576" s="18" t="s">
        <v>185</v>
      </c>
      <c r="B576" s="7"/>
      <c r="C576" s="103">
        <f>C548+ROUND(C571*3.2,0)+C573</f>
        <v>65158</v>
      </c>
      <c r="D576" s="111"/>
      <c r="E576" s="111"/>
      <c r="F576" s="111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F576" s="37"/>
      <c r="AG576" s="37"/>
      <c r="AH576" s="37"/>
      <c r="AI576" s="37"/>
      <c r="AJ576" s="37"/>
      <c r="AK576" s="37"/>
      <c r="AL576" s="37"/>
      <c r="AM576" s="37"/>
      <c r="AN576" s="37"/>
      <c r="AO576" s="37"/>
      <c r="AP576" s="37"/>
      <c r="AQ576" s="37"/>
      <c r="AR576" s="37"/>
      <c r="AS576" s="37"/>
      <c r="AT576" s="37"/>
      <c r="AU576" s="37"/>
      <c r="AV576" s="37"/>
      <c r="AW576" s="37"/>
      <c r="AX576" s="37"/>
      <c r="AY576" s="37"/>
      <c r="AZ576" s="37"/>
      <c r="BA576" s="37"/>
      <c r="BB576" s="37"/>
      <c r="BC576" s="37"/>
      <c r="BD576" s="37"/>
      <c r="BE576" s="37"/>
      <c r="BF576" s="37"/>
      <c r="BG576" s="37"/>
      <c r="BH576" s="37"/>
      <c r="BI576" s="37"/>
      <c r="BJ576" s="37"/>
      <c r="BK576" s="37"/>
      <c r="BL576" s="37"/>
      <c r="BM576" s="37"/>
      <c r="BN576" s="37"/>
      <c r="BO576" s="37"/>
      <c r="BP576" s="37"/>
      <c r="BQ576" s="37"/>
      <c r="BR576" s="37"/>
      <c r="BS576" s="37"/>
      <c r="BT576" s="37"/>
      <c r="BU576" s="37"/>
      <c r="BV576" s="37"/>
      <c r="BW576" s="37"/>
      <c r="BX576" s="37"/>
      <c r="BY576" s="37"/>
      <c r="BZ576" s="37"/>
      <c r="CA576" s="37"/>
      <c r="CB576" s="37"/>
      <c r="CC576" s="37"/>
      <c r="CD576" s="37"/>
      <c r="CE576" s="37"/>
      <c r="CF576" s="37"/>
      <c r="CG576" s="37"/>
      <c r="CH576" s="37"/>
      <c r="CI576" s="37"/>
      <c r="CJ576" s="37"/>
      <c r="CK576" s="37"/>
    </row>
    <row r="577" spans="1:89" ht="15.75" hidden="1" thickBot="1" x14ac:dyDescent="0.3">
      <c r="A577" s="112" t="s">
        <v>11</v>
      </c>
      <c r="B577" s="113"/>
      <c r="C577" s="113"/>
      <c r="D577" s="113"/>
      <c r="E577" s="113"/>
      <c r="F577" s="113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  <c r="BA577" s="37"/>
      <c r="BB577" s="37"/>
      <c r="BC577" s="37"/>
      <c r="BD577" s="37"/>
      <c r="BE577" s="37"/>
      <c r="BF577" s="37"/>
      <c r="BG577" s="37"/>
      <c r="BH577" s="37"/>
      <c r="BI577" s="37"/>
      <c r="BJ577" s="37"/>
      <c r="BK577" s="37"/>
      <c r="BL577" s="37"/>
      <c r="BM577" s="37"/>
      <c r="BN577" s="37"/>
      <c r="BO577" s="37"/>
      <c r="BP577" s="37"/>
      <c r="BQ577" s="37"/>
      <c r="BR577" s="37"/>
      <c r="BS577" s="37"/>
      <c r="BT577" s="37"/>
      <c r="BU577" s="37"/>
      <c r="BV577" s="37"/>
      <c r="BW577" s="37"/>
      <c r="BX577" s="37"/>
      <c r="BY577" s="37"/>
      <c r="BZ577" s="37"/>
      <c r="CA577" s="37"/>
      <c r="CB577" s="37"/>
      <c r="CC577" s="37"/>
      <c r="CD577" s="37"/>
      <c r="CE577" s="37"/>
      <c r="CF577" s="37"/>
      <c r="CG577" s="37"/>
      <c r="CH577" s="37"/>
      <c r="CI577" s="37"/>
      <c r="CJ577" s="37"/>
      <c r="CK577" s="37"/>
    </row>
    <row r="578" spans="1:89" s="76" customFormat="1" hidden="1" x14ac:dyDescent="0.25">
      <c r="A578" s="132"/>
      <c r="B578" s="147"/>
      <c r="C578" s="144"/>
      <c r="D578" s="144"/>
      <c r="E578" s="144"/>
      <c r="F578" s="144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F578" s="37"/>
      <c r="AG578" s="37"/>
      <c r="AH578" s="37"/>
      <c r="AI578" s="37"/>
      <c r="AJ578" s="37"/>
      <c r="AK578" s="37"/>
      <c r="AL578" s="37"/>
      <c r="AM578" s="37"/>
      <c r="AN578" s="37"/>
      <c r="AO578" s="37"/>
      <c r="AP578" s="37"/>
      <c r="AQ578" s="37"/>
      <c r="AR578" s="37"/>
      <c r="AS578" s="37"/>
      <c r="AT578" s="37"/>
      <c r="AU578" s="37"/>
      <c r="AV578" s="37"/>
      <c r="AW578" s="37"/>
      <c r="AX578" s="37"/>
      <c r="AY578" s="37"/>
      <c r="AZ578" s="37"/>
      <c r="BA578" s="37"/>
      <c r="BB578" s="37"/>
      <c r="BC578" s="37"/>
      <c r="BD578" s="37"/>
      <c r="BE578" s="37"/>
      <c r="BF578" s="37"/>
      <c r="BG578" s="37"/>
      <c r="BH578" s="37"/>
      <c r="BI578" s="37"/>
      <c r="BJ578" s="37"/>
      <c r="BK578" s="37"/>
      <c r="BL578" s="37"/>
      <c r="BM578" s="37"/>
      <c r="BN578" s="37"/>
      <c r="BO578" s="37"/>
      <c r="BP578" s="37"/>
      <c r="BQ578" s="37"/>
      <c r="BR578" s="37"/>
      <c r="BS578" s="37"/>
      <c r="BT578" s="37"/>
      <c r="BU578" s="37"/>
      <c r="BV578" s="37"/>
      <c r="BW578" s="37"/>
      <c r="BX578" s="37"/>
      <c r="BY578" s="37"/>
      <c r="BZ578" s="37"/>
      <c r="CA578" s="37"/>
      <c r="CB578" s="37"/>
      <c r="CC578" s="37"/>
      <c r="CD578" s="37"/>
      <c r="CE578" s="37"/>
      <c r="CF578" s="37"/>
      <c r="CG578" s="37"/>
      <c r="CH578" s="37"/>
      <c r="CI578" s="37"/>
      <c r="CJ578" s="37"/>
      <c r="CK578" s="37"/>
    </row>
    <row r="579" spans="1:89" ht="15.75" hidden="1" x14ac:dyDescent="0.25">
      <c r="A579" s="96" t="s">
        <v>266</v>
      </c>
      <c r="B579" s="59"/>
      <c r="C579" s="111"/>
      <c r="D579" s="111"/>
      <c r="E579" s="111"/>
      <c r="F579" s="111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F579" s="37"/>
      <c r="AG579" s="37"/>
      <c r="AH579" s="37"/>
      <c r="AI579" s="37"/>
      <c r="AJ579" s="37"/>
      <c r="AK579" s="37"/>
      <c r="AL579" s="37"/>
      <c r="AM579" s="37"/>
      <c r="AN579" s="37"/>
      <c r="AO579" s="37"/>
      <c r="AP579" s="37"/>
      <c r="AQ579" s="37"/>
      <c r="AR579" s="37"/>
      <c r="AS579" s="37"/>
      <c r="AT579" s="37"/>
      <c r="AU579" s="37"/>
      <c r="AV579" s="37"/>
      <c r="AW579" s="37"/>
      <c r="AX579" s="37"/>
      <c r="AY579" s="37"/>
      <c r="AZ579" s="37"/>
      <c r="BA579" s="37"/>
      <c r="BB579" s="37"/>
      <c r="BC579" s="37"/>
      <c r="BD579" s="37"/>
      <c r="BE579" s="37"/>
      <c r="BF579" s="37"/>
      <c r="BG579" s="37"/>
      <c r="BH579" s="37"/>
      <c r="BI579" s="37"/>
      <c r="BJ579" s="37"/>
      <c r="BK579" s="37"/>
      <c r="BL579" s="37"/>
      <c r="BM579" s="37"/>
      <c r="BN579" s="37"/>
      <c r="BO579" s="37"/>
      <c r="BP579" s="37"/>
      <c r="BQ579" s="37"/>
      <c r="BR579" s="37"/>
      <c r="BS579" s="37"/>
      <c r="BT579" s="37"/>
      <c r="BU579" s="37"/>
      <c r="BV579" s="37"/>
      <c r="BW579" s="37"/>
      <c r="BX579" s="37"/>
      <c r="BY579" s="37"/>
      <c r="BZ579" s="37"/>
      <c r="CA579" s="37"/>
      <c r="CB579" s="37"/>
      <c r="CC579" s="37"/>
      <c r="CD579" s="37"/>
      <c r="CE579" s="37"/>
      <c r="CF579" s="37"/>
      <c r="CG579" s="37"/>
      <c r="CH579" s="37"/>
      <c r="CI579" s="37"/>
      <c r="CJ579" s="37"/>
      <c r="CK579" s="37"/>
    </row>
    <row r="580" spans="1:89" hidden="1" x14ac:dyDescent="0.25">
      <c r="A580" s="16" t="s">
        <v>186</v>
      </c>
      <c r="B580" s="7"/>
      <c r="C580" s="111"/>
      <c r="D580" s="111"/>
      <c r="E580" s="111"/>
      <c r="F580" s="111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F580" s="37"/>
      <c r="AG580" s="37"/>
      <c r="AH580" s="37"/>
      <c r="AI580" s="37"/>
      <c r="AJ580" s="37"/>
      <c r="AK580" s="37"/>
      <c r="AL580" s="37"/>
      <c r="AM580" s="37"/>
      <c r="AN580" s="37"/>
      <c r="AO580" s="37"/>
      <c r="AP580" s="37"/>
      <c r="AQ580" s="37"/>
      <c r="AR580" s="37"/>
      <c r="AS580" s="37"/>
      <c r="AT580" s="37"/>
      <c r="AU580" s="37"/>
      <c r="AV580" s="37"/>
      <c r="AW580" s="37"/>
      <c r="AX580" s="37"/>
      <c r="AY580" s="37"/>
      <c r="AZ580" s="37"/>
      <c r="BA580" s="37"/>
      <c r="BB580" s="37"/>
      <c r="BC580" s="37"/>
      <c r="BD580" s="37"/>
      <c r="BE580" s="37"/>
      <c r="BF580" s="37"/>
      <c r="BG580" s="37"/>
      <c r="BH580" s="37"/>
      <c r="BI580" s="37"/>
      <c r="BJ580" s="37"/>
      <c r="BK580" s="37"/>
      <c r="BL580" s="37"/>
      <c r="BM580" s="37"/>
      <c r="BN580" s="37"/>
      <c r="BO580" s="37"/>
      <c r="BP580" s="37"/>
      <c r="BQ580" s="37"/>
      <c r="BR580" s="37"/>
      <c r="BS580" s="37"/>
      <c r="BT580" s="37"/>
      <c r="BU580" s="37"/>
      <c r="BV580" s="37"/>
      <c r="BW580" s="37"/>
      <c r="BX580" s="37"/>
      <c r="BY580" s="37"/>
      <c r="BZ580" s="37"/>
      <c r="CA580" s="37"/>
      <c r="CB580" s="37"/>
      <c r="CC580" s="37"/>
      <c r="CD580" s="37"/>
      <c r="CE580" s="37"/>
      <c r="CF580" s="37"/>
      <c r="CG580" s="37"/>
      <c r="CH580" s="37"/>
      <c r="CI580" s="37"/>
      <c r="CJ580" s="37"/>
      <c r="CK580" s="37"/>
    </row>
    <row r="581" spans="1:89" hidden="1" x14ac:dyDescent="0.25">
      <c r="A581" s="17" t="s">
        <v>141</v>
      </c>
      <c r="B581" s="7"/>
      <c r="C581" s="111">
        <f>C582+C583+C590+C598+C599+C600+C601+C602</f>
        <v>3998.4210526315792</v>
      </c>
      <c r="D581" s="111"/>
      <c r="E581" s="111"/>
      <c r="F581" s="111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F581" s="37"/>
      <c r="AG581" s="37"/>
      <c r="AH581" s="37"/>
      <c r="AI581" s="37"/>
      <c r="AJ581" s="37"/>
      <c r="AK581" s="37"/>
      <c r="AL581" s="37"/>
      <c r="AM581" s="37"/>
      <c r="AN581" s="37"/>
      <c r="AO581" s="37"/>
      <c r="AP581" s="37"/>
      <c r="AQ581" s="37"/>
      <c r="AR581" s="37"/>
      <c r="AS581" s="37"/>
      <c r="AT581" s="37"/>
      <c r="AU581" s="37"/>
      <c r="AV581" s="37"/>
      <c r="AW581" s="37"/>
      <c r="AX581" s="37"/>
      <c r="AY581" s="37"/>
      <c r="AZ581" s="37"/>
      <c r="BA581" s="37"/>
      <c r="BB581" s="37"/>
      <c r="BC581" s="37"/>
      <c r="BD581" s="37"/>
      <c r="BE581" s="37"/>
      <c r="BF581" s="37"/>
      <c r="BG581" s="37"/>
      <c r="BH581" s="37"/>
      <c r="BI581" s="37"/>
      <c r="BJ581" s="37"/>
      <c r="BK581" s="37"/>
      <c r="BL581" s="37"/>
      <c r="BM581" s="37"/>
      <c r="BN581" s="37"/>
      <c r="BO581" s="37"/>
      <c r="BP581" s="37"/>
      <c r="BQ581" s="37"/>
      <c r="BR581" s="37"/>
      <c r="BS581" s="37"/>
      <c r="BT581" s="37"/>
      <c r="BU581" s="37"/>
      <c r="BV581" s="37"/>
      <c r="BW581" s="37"/>
      <c r="BX581" s="37"/>
      <c r="BY581" s="37"/>
      <c r="BZ581" s="37"/>
      <c r="CA581" s="37"/>
      <c r="CB581" s="37"/>
      <c r="CC581" s="37"/>
      <c r="CD581" s="37"/>
      <c r="CE581" s="37"/>
      <c r="CF581" s="37"/>
      <c r="CG581" s="37"/>
      <c r="CH581" s="37"/>
      <c r="CI581" s="37"/>
      <c r="CJ581" s="37"/>
      <c r="CK581" s="37"/>
    </row>
    <row r="582" spans="1:89" hidden="1" x14ac:dyDescent="0.25">
      <c r="A582" s="17" t="s">
        <v>180</v>
      </c>
      <c r="B582" s="7"/>
      <c r="C582" s="111"/>
      <c r="D582" s="111"/>
      <c r="E582" s="111"/>
      <c r="F582" s="111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F582" s="37"/>
      <c r="AG582" s="37"/>
      <c r="AH582" s="37"/>
      <c r="AI582" s="37"/>
      <c r="AJ582" s="37"/>
      <c r="AK582" s="37"/>
      <c r="AL582" s="37"/>
      <c r="AM582" s="37"/>
      <c r="AN582" s="37"/>
      <c r="AO582" s="37"/>
      <c r="AP582" s="37"/>
      <c r="AQ582" s="37"/>
      <c r="AR582" s="37"/>
      <c r="AS582" s="37"/>
      <c r="AT582" s="37"/>
      <c r="AU582" s="37"/>
      <c r="AV582" s="37"/>
      <c r="AW582" s="37"/>
      <c r="AX582" s="37"/>
      <c r="AY582" s="37"/>
      <c r="AZ582" s="37"/>
      <c r="BA582" s="37"/>
      <c r="BB582" s="37"/>
      <c r="BC582" s="37"/>
      <c r="BD582" s="37"/>
      <c r="BE582" s="37"/>
      <c r="BF582" s="37"/>
      <c r="BG582" s="37"/>
      <c r="BH582" s="37"/>
      <c r="BI582" s="37"/>
      <c r="BJ582" s="37"/>
      <c r="BK582" s="37"/>
      <c r="BL582" s="37"/>
      <c r="BM582" s="37"/>
      <c r="BN582" s="37"/>
      <c r="BO582" s="37"/>
      <c r="BP582" s="37"/>
      <c r="BQ582" s="37"/>
      <c r="BR582" s="37"/>
      <c r="BS582" s="37"/>
      <c r="BT582" s="37"/>
      <c r="BU582" s="37"/>
      <c r="BV582" s="37"/>
      <c r="BW582" s="37"/>
      <c r="BX582" s="37"/>
      <c r="BY582" s="37"/>
      <c r="BZ582" s="37"/>
      <c r="CA582" s="37"/>
      <c r="CB582" s="37"/>
      <c r="CC582" s="37"/>
      <c r="CD582" s="37"/>
      <c r="CE582" s="37"/>
      <c r="CF582" s="37"/>
      <c r="CG582" s="37"/>
      <c r="CH582" s="37"/>
      <c r="CI582" s="37"/>
      <c r="CJ582" s="37"/>
      <c r="CK582" s="37"/>
    </row>
    <row r="583" spans="1:89" ht="30" hidden="1" x14ac:dyDescent="0.25">
      <c r="A583" s="17" t="s">
        <v>181</v>
      </c>
      <c r="B583" s="102"/>
      <c r="C583" s="133">
        <f>C584+C585+C586+C588</f>
        <v>0</v>
      </c>
      <c r="D583" s="111"/>
      <c r="E583" s="111"/>
      <c r="F583" s="111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F583" s="37"/>
      <c r="AG583" s="37"/>
      <c r="AH583" s="37"/>
      <c r="AI583" s="37"/>
      <c r="AJ583" s="37"/>
      <c r="AK583" s="37"/>
      <c r="AL583" s="37"/>
      <c r="AM583" s="37"/>
      <c r="AN583" s="37"/>
      <c r="AO583" s="37"/>
      <c r="AP583" s="37"/>
      <c r="AQ583" s="37"/>
      <c r="AR583" s="37"/>
      <c r="AS583" s="37"/>
      <c r="AT583" s="37"/>
      <c r="AU583" s="37"/>
      <c r="AV583" s="37"/>
      <c r="AW583" s="37"/>
      <c r="AX583" s="37"/>
      <c r="AY583" s="37"/>
      <c r="AZ583" s="37"/>
      <c r="BA583" s="37"/>
      <c r="BB583" s="37"/>
      <c r="BC583" s="37"/>
      <c r="BD583" s="37"/>
      <c r="BE583" s="37"/>
      <c r="BF583" s="37"/>
      <c r="BG583" s="37"/>
      <c r="BH583" s="37"/>
      <c r="BI583" s="37"/>
      <c r="BJ583" s="37"/>
      <c r="BK583" s="37"/>
      <c r="BL583" s="37"/>
      <c r="BM583" s="37"/>
      <c r="BN583" s="37"/>
      <c r="BO583" s="37"/>
      <c r="BP583" s="37"/>
      <c r="BQ583" s="37"/>
      <c r="BR583" s="37"/>
      <c r="BS583" s="37"/>
      <c r="BT583" s="37"/>
      <c r="BU583" s="37"/>
      <c r="BV583" s="37"/>
      <c r="BW583" s="37"/>
      <c r="BX583" s="37"/>
      <c r="BY583" s="37"/>
      <c r="BZ583" s="37"/>
      <c r="CA583" s="37"/>
      <c r="CB583" s="37"/>
      <c r="CC583" s="37"/>
      <c r="CD583" s="37"/>
      <c r="CE583" s="37"/>
      <c r="CF583" s="37"/>
      <c r="CG583" s="37"/>
      <c r="CH583" s="37"/>
      <c r="CI583" s="37"/>
      <c r="CJ583" s="37"/>
      <c r="CK583" s="37"/>
    </row>
    <row r="584" spans="1:89" ht="30" hidden="1" x14ac:dyDescent="0.25">
      <c r="A584" s="17" t="s">
        <v>182</v>
      </c>
      <c r="B584" s="102"/>
      <c r="C584" s="133"/>
      <c r="D584" s="111"/>
      <c r="E584" s="111"/>
      <c r="F584" s="111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F584" s="37"/>
      <c r="AG584" s="37"/>
      <c r="AH584" s="37"/>
      <c r="AI584" s="37"/>
      <c r="AJ584" s="37"/>
      <c r="AK584" s="37"/>
      <c r="AL584" s="37"/>
      <c r="AM584" s="37"/>
      <c r="AN584" s="37"/>
      <c r="AO584" s="37"/>
      <c r="AP584" s="37"/>
      <c r="AQ584" s="37"/>
      <c r="AR584" s="37"/>
      <c r="AS584" s="37"/>
      <c r="AT584" s="37"/>
      <c r="AU584" s="37"/>
      <c r="AV584" s="37"/>
      <c r="AW584" s="37"/>
      <c r="AX584" s="37"/>
      <c r="AY584" s="37"/>
      <c r="AZ584" s="37"/>
      <c r="BA584" s="37"/>
      <c r="BB584" s="37"/>
      <c r="BC584" s="37"/>
      <c r="BD584" s="37"/>
      <c r="BE584" s="37"/>
      <c r="BF584" s="37"/>
      <c r="BG584" s="37"/>
      <c r="BH584" s="37"/>
      <c r="BI584" s="37"/>
      <c r="BJ584" s="37"/>
      <c r="BK584" s="37"/>
      <c r="BL584" s="37"/>
      <c r="BM584" s="37"/>
      <c r="BN584" s="37"/>
      <c r="BO584" s="37"/>
      <c r="BP584" s="37"/>
      <c r="BQ584" s="37"/>
      <c r="BR584" s="37"/>
      <c r="BS584" s="37"/>
      <c r="BT584" s="37"/>
      <c r="BU584" s="37"/>
      <c r="BV584" s="37"/>
      <c r="BW584" s="37"/>
      <c r="BX584" s="37"/>
      <c r="BY584" s="37"/>
      <c r="BZ584" s="37"/>
      <c r="CA584" s="37"/>
      <c r="CB584" s="37"/>
      <c r="CC584" s="37"/>
      <c r="CD584" s="37"/>
      <c r="CE584" s="37"/>
      <c r="CF584" s="37"/>
      <c r="CG584" s="37"/>
      <c r="CH584" s="37"/>
      <c r="CI584" s="37"/>
      <c r="CJ584" s="37"/>
      <c r="CK584" s="37"/>
    </row>
    <row r="585" spans="1:89" ht="30" hidden="1" x14ac:dyDescent="0.25">
      <c r="A585" s="17" t="s">
        <v>183</v>
      </c>
      <c r="B585" s="102"/>
      <c r="C585" s="133"/>
      <c r="D585" s="111"/>
      <c r="E585" s="111"/>
      <c r="F585" s="111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F585" s="37"/>
      <c r="AG585" s="37"/>
      <c r="AH585" s="37"/>
      <c r="AI585" s="37"/>
      <c r="AJ585" s="37"/>
      <c r="AK585" s="37"/>
      <c r="AL585" s="37"/>
      <c r="AM585" s="37"/>
      <c r="AN585" s="37"/>
      <c r="AO585" s="37"/>
      <c r="AP585" s="37"/>
      <c r="AQ585" s="37"/>
      <c r="AR585" s="37"/>
      <c r="AS585" s="37"/>
      <c r="AT585" s="37"/>
      <c r="AU585" s="37"/>
      <c r="AV585" s="37"/>
      <c r="AW585" s="37"/>
      <c r="AX585" s="37"/>
      <c r="AY585" s="37"/>
      <c r="AZ585" s="37"/>
      <c r="BA585" s="37"/>
      <c r="BB585" s="37"/>
      <c r="BC585" s="37"/>
      <c r="BD585" s="37"/>
      <c r="BE585" s="37"/>
      <c r="BF585" s="37"/>
      <c r="BG585" s="37"/>
      <c r="BH585" s="37"/>
      <c r="BI585" s="37"/>
      <c r="BJ585" s="37"/>
      <c r="BK585" s="37"/>
      <c r="BL585" s="37"/>
      <c r="BM585" s="37"/>
      <c r="BN585" s="37"/>
      <c r="BO585" s="37"/>
      <c r="BP585" s="37"/>
      <c r="BQ585" s="37"/>
      <c r="BR585" s="37"/>
      <c r="BS585" s="37"/>
      <c r="BT585" s="37"/>
      <c r="BU585" s="37"/>
      <c r="BV585" s="37"/>
      <c r="BW585" s="37"/>
      <c r="BX585" s="37"/>
      <c r="BY585" s="37"/>
      <c r="BZ585" s="37"/>
      <c r="CA585" s="37"/>
      <c r="CB585" s="37"/>
      <c r="CC585" s="37"/>
      <c r="CD585" s="37"/>
      <c r="CE585" s="37"/>
      <c r="CF585" s="37"/>
      <c r="CG585" s="37"/>
      <c r="CH585" s="37"/>
      <c r="CI585" s="37"/>
      <c r="CJ585" s="37"/>
      <c r="CK585" s="37"/>
    </row>
    <row r="586" spans="1:89" ht="45" hidden="1" x14ac:dyDescent="0.25">
      <c r="A586" s="17" t="s">
        <v>250</v>
      </c>
      <c r="B586" s="102"/>
      <c r="C586" s="133"/>
      <c r="D586" s="111"/>
      <c r="E586" s="111"/>
      <c r="F586" s="111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F586" s="37"/>
      <c r="AG586" s="37"/>
      <c r="AH586" s="37"/>
      <c r="AI586" s="37"/>
      <c r="AJ586" s="37"/>
      <c r="AK586" s="37"/>
      <c r="AL586" s="37"/>
      <c r="AM586" s="37"/>
      <c r="AN586" s="37"/>
      <c r="AO586" s="37"/>
      <c r="AP586" s="37"/>
      <c r="AQ586" s="37"/>
      <c r="AR586" s="37"/>
      <c r="AS586" s="37"/>
      <c r="AT586" s="37"/>
      <c r="AU586" s="37"/>
      <c r="AV586" s="37"/>
      <c r="AW586" s="37"/>
      <c r="AX586" s="37"/>
      <c r="AY586" s="37"/>
      <c r="AZ586" s="37"/>
      <c r="BA586" s="37"/>
      <c r="BB586" s="37"/>
      <c r="BC586" s="37"/>
      <c r="BD586" s="37"/>
      <c r="BE586" s="37"/>
      <c r="BF586" s="37"/>
      <c r="BG586" s="37"/>
      <c r="BH586" s="37"/>
      <c r="BI586" s="37"/>
      <c r="BJ586" s="37"/>
      <c r="BK586" s="37"/>
      <c r="BL586" s="37"/>
      <c r="BM586" s="37"/>
      <c r="BN586" s="37"/>
      <c r="BO586" s="37"/>
      <c r="BP586" s="37"/>
      <c r="BQ586" s="37"/>
      <c r="BR586" s="37"/>
      <c r="BS586" s="37"/>
      <c r="BT586" s="37"/>
      <c r="BU586" s="37"/>
      <c r="BV586" s="37"/>
      <c r="BW586" s="37"/>
      <c r="BX586" s="37"/>
      <c r="BY586" s="37"/>
      <c r="BZ586" s="37"/>
      <c r="CA586" s="37"/>
      <c r="CB586" s="37"/>
      <c r="CC586" s="37"/>
      <c r="CD586" s="37"/>
      <c r="CE586" s="37"/>
      <c r="CF586" s="37"/>
      <c r="CG586" s="37"/>
      <c r="CH586" s="37"/>
      <c r="CI586" s="37"/>
      <c r="CJ586" s="37"/>
      <c r="CK586" s="37"/>
    </row>
    <row r="587" spans="1:89" hidden="1" x14ac:dyDescent="0.25">
      <c r="A587" s="220" t="s">
        <v>251</v>
      </c>
      <c r="B587" s="102"/>
      <c r="C587" s="133"/>
      <c r="D587" s="111"/>
      <c r="E587" s="111"/>
      <c r="F587" s="111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F587" s="37"/>
      <c r="AG587" s="37"/>
      <c r="AH587" s="37"/>
      <c r="AI587" s="37"/>
      <c r="AJ587" s="37"/>
      <c r="AK587" s="37"/>
      <c r="AL587" s="37"/>
      <c r="AM587" s="37"/>
      <c r="AN587" s="37"/>
      <c r="AO587" s="37"/>
      <c r="AP587" s="37"/>
      <c r="AQ587" s="37"/>
      <c r="AR587" s="37"/>
      <c r="AS587" s="37"/>
      <c r="AT587" s="37"/>
      <c r="AU587" s="37"/>
      <c r="AV587" s="37"/>
      <c r="AW587" s="37"/>
      <c r="AX587" s="37"/>
      <c r="AY587" s="37"/>
      <c r="AZ587" s="37"/>
      <c r="BA587" s="37"/>
      <c r="BB587" s="37"/>
      <c r="BC587" s="37"/>
      <c r="BD587" s="37"/>
      <c r="BE587" s="37"/>
      <c r="BF587" s="37"/>
      <c r="BG587" s="37"/>
      <c r="BH587" s="37"/>
      <c r="BI587" s="37"/>
      <c r="BJ587" s="37"/>
      <c r="BK587" s="37"/>
      <c r="BL587" s="37"/>
      <c r="BM587" s="37"/>
      <c r="BN587" s="37"/>
      <c r="BO587" s="37"/>
      <c r="BP587" s="37"/>
      <c r="BQ587" s="37"/>
      <c r="BR587" s="37"/>
      <c r="BS587" s="37"/>
      <c r="BT587" s="37"/>
      <c r="BU587" s="37"/>
      <c r="BV587" s="37"/>
      <c r="BW587" s="37"/>
      <c r="BX587" s="37"/>
      <c r="BY587" s="37"/>
      <c r="BZ587" s="37"/>
      <c r="CA587" s="37"/>
      <c r="CB587" s="37"/>
      <c r="CC587" s="37"/>
      <c r="CD587" s="37"/>
      <c r="CE587" s="37"/>
      <c r="CF587" s="37"/>
      <c r="CG587" s="37"/>
      <c r="CH587" s="37"/>
      <c r="CI587" s="37"/>
      <c r="CJ587" s="37"/>
      <c r="CK587" s="37"/>
    </row>
    <row r="588" spans="1:89" ht="30" hidden="1" x14ac:dyDescent="0.25">
      <c r="A588" s="17" t="s">
        <v>252</v>
      </c>
      <c r="B588" s="102"/>
      <c r="C588" s="133"/>
      <c r="D588" s="111"/>
      <c r="E588" s="111"/>
      <c r="F588" s="111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F588" s="37"/>
      <c r="AG588" s="37"/>
      <c r="AH588" s="37"/>
      <c r="AI588" s="37"/>
      <c r="AJ588" s="37"/>
      <c r="AK588" s="37"/>
      <c r="AL588" s="37"/>
      <c r="AM588" s="37"/>
      <c r="AN588" s="37"/>
      <c r="AO588" s="37"/>
      <c r="AP588" s="37"/>
      <c r="AQ588" s="37"/>
      <c r="AR588" s="37"/>
      <c r="AS588" s="37"/>
      <c r="AT588" s="37"/>
      <c r="AU588" s="37"/>
      <c r="AV588" s="37"/>
      <c r="AW588" s="37"/>
      <c r="AX588" s="37"/>
      <c r="AY588" s="37"/>
      <c r="AZ588" s="37"/>
      <c r="BA588" s="37"/>
      <c r="BB588" s="37"/>
      <c r="BC588" s="37"/>
      <c r="BD588" s="37"/>
      <c r="BE588" s="37"/>
      <c r="BF588" s="37"/>
      <c r="BG588" s="37"/>
      <c r="BH588" s="37"/>
      <c r="BI588" s="37"/>
      <c r="BJ588" s="37"/>
      <c r="BK588" s="37"/>
      <c r="BL588" s="37"/>
      <c r="BM588" s="37"/>
      <c r="BN588" s="37"/>
      <c r="BO588" s="37"/>
      <c r="BP588" s="37"/>
      <c r="BQ588" s="37"/>
      <c r="BR588" s="37"/>
      <c r="BS588" s="37"/>
      <c r="BT588" s="37"/>
      <c r="BU588" s="37"/>
      <c r="BV588" s="37"/>
      <c r="BW588" s="37"/>
      <c r="BX588" s="37"/>
      <c r="BY588" s="37"/>
      <c r="BZ588" s="37"/>
      <c r="CA588" s="37"/>
      <c r="CB588" s="37"/>
      <c r="CC588" s="37"/>
      <c r="CD588" s="37"/>
      <c r="CE588" s="37"/>
      <c r="CF588" s="37"/>
      <c r="CG588" s="37"/>
      <c r="CH588" s="37"/>
      <c r="CI588" s="37"/>
      <c r="CJ588" s="37"/>
      <c r="CK588" s="37"/>
    </row>
    <row r="589" spans="1:89" hidden="1" x14ac:dyDescent="0.25">
      <c r="A589" s="220" t="s">
        <v>251</v>
      </c>
      <c r="B589" s="102"/>
      <c r="C589" s="133"/>
      <c r="D589" s="111"/>
      <c r="E589" s="111"/>
      <c r="F589" s="111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F589" s="37"/>
      <c r="AG589" s="37"/>
      <c r="AH589" s="37"/>
      <c r="AI589" s="37"/>
      <c r="AJ589" s="37"/>
      <c r="AK589" s="37"/>
      <c r="AL589" s="37"/>
      <c r="AM589" s="37"/>
      <c r="AN589" s="37"/>
      <c r="AO589" s="37"/>
      <c r="AP589" s="37"/>
      <c r="AQ589" s="37"/>
      <c r="AR589" s="37"/>
      <c r="AS589" s="37"/>
      <c r="AT589" s="37"/>
      <c r="AU589" s="37"/>
      <c r="AV589" s="37"/>
      <c r="AW589" s="37"/>
      <c r="AX589" s="37"/>
      <c r="AY589" s="37"/>
      <c r="AZ589" s="37"/>
      <c r="BA589" s="37"/>
      <c r="BB589" s="37"/>
      <c r="BC589" s="37"/>
      <c r="BD589" s="37"/>
      <c r="BE589" s="37"/>
      <c r="BF589" s="37"/>
      <c r="BG589" s="37"/>
      <c r="BH589" s="37"/>
      <c r="BI589" s="37"/>
      <c r="BJ589" s="37"/>
      <c r="BK589" s="37"/>
      <c r="BL589" s="37"/>
      <c r="BM589" s="37"/>
      <c r="BN589" s="37"/>
      <c r="BO589" s="37"/>
      <c r="BP589" s="37"/>
      <c r="BQ589" s="37"/>
      <c r="BR589" s="37"/>
      <c r="BS589" s="37"/>
      <c r="BT589" s="37"/>
      <c r="BU589" s="37"/>
      <c r="BV589" s="37"/>
      <c r="BW589" s="37"/>
      <c r="BX589" s="37"/>
      <c r="BY589" s="37"/>
      <c r="BZ589" s="37"/>
      <c r="CA589" s="37"/>
      <c r="CB589" s="37"/>
      <c r="CC589" s="37"/>
      <c r="CD589" s="37"/>
      <c r="CE589" s="37"/>
      <c r="CF589" s="37"/>
      <c r="CG589" s="37"/>
      <c r="CH589" s="37"/>
      <c r="CI589" s="37"/>
      <c r="CJ589" s="37"/>
      <c r="CK589" s="37"/>
    </row>
    <row r="590" spans="1:89" ht="30" hidden="1" x14ac:dyDescent="0.25">
      <c r="A590" s="17" t="s">
        <v>219</v>
      </c>
      <c r="B590" s="102"/>
      <c r="C590" s="133">
        <f>C591+C592+C594+C596</f>
        <v>0</v>
      </c>
      <c r="D590" s="111"/>
      <c r="E590" s="111"/>
      <c r="F590" s="111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F590" s="37"/>
      <c r="AG590" s="37"/>
      <c r="AH590" s="37"/>
      <c r="AI590" s="37"/>
      <c r="AJ590" s="37"/>
      <c r="AK590" s="37"/>
      <c r="AL590" s="37"/>
      <c r="AM590" s="37"/>
      <c r="AN590" s="37"/>
      <c r="AO590" s="37"/>
      <c r="AP590" s="37"/>
      <c r="AQ590" s="37"/>
      <c r="AR590" s="37"/>
      <c r="AS590" s="37"/>
      <c r="AT590" s="37"/>
      <c r="AU590" s="37"/>
      <c r="AV590" s="37"/>
      <c r="AW590" s="37"/>
      <c r="AX590" s="37"/>
      <c r="AY590" s="37"/>
      <c r="AZ590" s="37"/>
      <c r="BA590" s="37"/>
      <c r="BB590" s="37"/>
      <c r="BC590" s="37"/>
      <c r="BD590" s="37"/>
      <c r="BE590" s="37"/>
      <c r="BF590" s="37"/>
      <c r="BG590" s="37"/>
      <c r="BH590" s="37"/>
      <c r="BI590" s="37"/>
      <c r="BJ590" s="37"/>
      <c r="BK590" s="37"/>
      <c r="BL590" s="37"/>
      <c r="BM590" s="37"/>
      <c r="BN590" s="37"/>
      <c r="BO590" s="37"/>
      <c r="BP590" s="37"/>
      <c r="BQ590" s="37"/>
      <c r="BR590" s="37"/>
      <c r="BS590" s="37"/>
      <c r="BT590" s="37"/>
      <c r="BU590" s="37"/>
      <c r="BV590" s="37"/>
      <c r="BW590" s="37"/>
      <c r="BX590" s="37"/>
      <c r="BY590" s="37"/>
      <c r="BZ590" s="37"/>
      <c r="CA590" s="37"/>
      <c r="CB590" s="37"/>
      <c r="CC590" s="37"/>
      <c r="CD590" s="37"/>
      <c r="CE590" s="37"/>
      <c r="CF590" s="37"/>
      <c r="CG590" s="37"/>
      <c r="CH590" s="37"/>
      <c r="CI590" s="37"/>
      <c r="CJ590" s="37"/>
      <c r="CK590" s="37"/>
    </row>
    <row r="591" spans="1:89" ht="30" hidden="1" x14ac:dyDescent="0.25">
      <c r="A591" s="17" t="s">
        <v>220</v>
      </c>
      <c r="B591" s="102"/>
      <c r="C591" s="133"/>
      <c r="D591" s="111"/>
      <c r="E591" s="111"/>
      <c r="F591" s="111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F591" s="37"/>
      <c r="AG591" s="37"/>
      <c r="AH591" s="37"/>
      <c r="AI591" s="37"/>
      <c r="AJ591" s="37"/>
      <c r="AK591" s="37"/>
      <c r="AL591" s="37"/>
      <c r="AM591" s="37"/>
      <c r="AN591" s="37"/>
      <c r="AO591" s="37"/>
      <c r="AP591" s="37"/>
      <c r="AQ591" s="37"/>
      <c r="AR591" s="37"/>
      <c r="AS591" s="37"/>
      <c r="AT591" s="37"/>
      <c r="AU591" s="37"/>
      <c r="AV591" s="37"/>
      <c r="AW591" s="37"/>
      <c r="AX591" s="37"/>
      <c r="AY591" s="37"/>
      <c r="AZ591" s="37"/>
      <c r="BA591" s="37"/>
      <c r="BB591" s="37"/>
      <c r="BC591" s="37"/>
      <c r="BD591" s="37"/>
      <c r="BE591" s="37"/>
      <c r="BF591" s="37"/>
      <c r="BG591" s="37"/>
      <c r="BH591" s="37"/>
      <c r="BI591" s="37"/>
      <c r="BJ591" s="37"/>
      <c r="BK591" s="37"/>
      <c r="BL591" s="37"/>
      <c r="BM591" s="37"/>
      <c r="BN591" s="37"/>
      <c r="BO591" s="37"/>
      <c r="BP591" s="37"/>
      <c r="BQ591" s="37"/>
      <c r="BR591" s="37"/>
      <c r="BS591" s="37"/>
      <c r="BT591" s="37"/>
      <c r="BU591" s="37"/>
      <c r="BV591" s="37"/>
      <c r="BW591" s="37"/>
      <c r="BX591" s="37"/>
      <c r="BY591" s="37"/>
      <c r="BZ591" s="37"/>
      <c r="CA591" s="37"/>
      <c r="CB591" s="37"/>
      <c r="CC591" s="37"/>
      <c r="CD591" s="37"/>
      <c r="CE591" s="37"/>
      <c r="CF591" s="37"/>
      <c r="CG591" s="37"/>
      <c r="CH591" s="37"/>
      <c r="CI591" s="37"/>
      <c r="CJ591" s="37"/>
      <c r="CK591" s="37"/>
    </row>
    <row r="592" spans="1:89" ht="45" hidden="1" x14ac:dyDescent="0.25">
      <c r="A592" s="17" t="s">
        <v>253</v>
      </c>
      <c r="B592" s="102"/>
      <c r="C592" s="133"/>
      <c r="D592" s="111"/>
      <c r="E592" s="111"/>
      <c r="F592" s="111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F592" s="37"/>
      <c r="AG592" s="37"/>
      <c r="AH592" s="37"/>
      <c r="AI592" s="37"/>
      <c r="AJ592" s="37"/>
      <c r="AK592" s="37"/>
      <c r="AL592" s="37"/>
      <c r="AM592" s="37"/>
      <c r="AN592" s="37"/>
      <c r="AO592" s="37"/>
      <c r="AP592" s="37"/>
      <c r="AQ592" s="37"/>
      <c r="AR592" s="37"/>
      <c r="AS592" s="37"/>
      <c r="AT592" s="37"/>
      <c r="AU592" s="37"/>
      <c r="AV592" s="37"/>
      <c r="AW592" s="37"/>
      <c r="AX592" s="37"/>
      <c r="AY592" s="37"/>
      <c r="AZ592" s="37"/>
      <c r="BA592" s="37"/>
      <c r="BB592" s="37"/>
      <c r="BC592" s="37"/>
      <c r="BD592" s="37"/>
      <c r="BE592" s="37"/>
      <c r="BF592" s="37"/>
      <c r="BG592" s="37"/>
      <c r="BH592" s="37"/>
      <c r="BI592" s="37"/>
      <c r="BJ592" s="37"/>
      <c r="BK592" s="37"/>
      <c r="BL592" s="37"/>
      <c r="BM592" s="37"/>
      <c r="BN592" s="37"/>
      <c r="BO592" s="37"/>
      <c r="BP592" s="37"/>
      <c r="BQ592" s="37"/>
      <c r="BR592" s="37"/>
      <c r="BS592" s="37"/>
      <c r="BT592" s="37"/>
      <c r="BU592" s="37"/>
      <c r="BV592" s="37"/>
      <c r="BW592" s="37"/>
      <c r="BX592" s="37"/>
      <c r="BY592" s="37"/>
      <c r="BZ592" s="37"/>
      <c r="CA592" s="37"/>
      <c r="CB592" s="37"/>
      <c r="CC592" s="37"/>
      <c r="CD592" s="37"/>
      <c r="CE592" s="37"/>
      <c r="CF592" s="37"/>
      <c r="CG592" s="37"/>
      <c r="CH592" s="37"/>
      <c r="CI592" s="37"/>
      <c r="CJ592" s="37"/>
      <c r="CK592" s="37"/>
    </row>
    <row r="593" spans="1:89" hidden="1" x14ac:dyDescent="0.25">
      <c r="A593" s="220" t="s">
        <v>251</v>
      </c>
      <c r="B593" s="102"/>
      <c r="C593" s="133"/>
      <c r="D593" s="111"/>
      <c r="E593" s="111"/>
      <c r="F593" s="111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F593" s="37"/>
      <c r="AG593" s="37"/>
      <c r="AH593" s="37"/>
      <c r="AI593" s="37"/>
      <c r="AJ593" s="37"/>
      <c r="AK593" s="37"/>
      <c r="AL593" s="37"/>
      <c r="AM593" s="37"/>
      <c r="AN593" s="37"/>
      <c r="AO593" s="37"/>
      <c r="AP593" s="37"/>
      <c r="AQ593" s="37"/>
      <c r="AR593" s="37"/>
      <c r="AS593" s="37"/>
      <c r="AT593" s="37"/>
      <c r="AU593" s="37"/>
      <c r="AV593" s="37"/>
      <c r="AW593" s="37"/>
      <c r="AX593" s="37"/>
      <c r="AY593" s="37"/>
      <c r="AZ593" s="37"/>
      <c r="BA593" s="37"/>
      <c r="BB593" s="37"/>
      <c r="BC593" s="37"/>
      <c r="BD593" s="37"/>
      <c r="BE593" s="37"/>
      <c r="BF593" s="37"/>
      <c r="BG593" s="37"/>
      <c r="BH593" s="37"/>
      <c r="BI593" s="37"/>
      <c r="BJ593" s="37"/>
      <c r="BK593" s="37"/>
      <c r="BL593" s="37"/>
      <c r="BM593" s="37"/>
      <c r="BN593" s="37"/>
      <c r="BO593" s="37"/>
      <c r="BP593" s="37"/>
      <c r="BQ593" s="37"/>
      <c r="BR593" s="37"/>
      <c r="BS593" s="37"/>
      <c r="BT593" s="37"/>
      <c r="BU593" s="37"/>
      <c r="BV593" s="37"/>
      <c r="BW593" s="37"/>
      <c r="BX593" s="37"/>
      <c r="BY593" s="37"/>
      <c r="BZ593" s="37"/>
      <c r="CA593" s="37"/>
      <c r="CB593" s="37"/>
      <c r="CC593" s="37"/>
      <c r="CD593" s="37"/>
      <c r="CE593" s="37"/>
      <c r="CF593" s="37"/>
      <c r="CG593" s="37"/>
      <c r="CH593" s="37"/>
      <c r="CI593" s="37"/>
      <c r="CJ593" s="37"/>
      <c r="CK593" s="37"/>
    </row>
    <row r="594" spans="1:89" ht="45" hidden="1" x14ac:dyDescent="0.25">
      <c r="A594" s="17" t="s">
        <v>254</v>
      </c>
      <c r="B594" s="102"/>
      <c r="C594" s="133"/>
      <c r="D594" s="111"/>
      <c r="E594" s="111"/>
      <c r="F594" s="111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F594" s="37"/>
      <c r="AG594" s="37"/>
      <c r="AH594" s="37"/>
      <c r="AI594" s="37"/>
      <c r="AJ594" s="37"/>
      <c r="AK594" s="37"/>
      <c r="AL594" s="37"/>
      <c r="AM594" s="37"/>
      <c r="AN594" s="37"/>
      <c r="AO594" s="37"/>
      <c r="AP594" s="37"/>
      <c r="AQ594" s="37"/>
      <c r="AR594" s="37"/>
      <c r="AS594" s="37"/>
      <c r="AT594" s="37"/>
      <c r="AU594" s="37"/>
      <c r="AV594" s="37"/>
      <c r="AW594" s="37"/>
      <c r="AX594" s="37"/>
      <c r="AY594" s="37"/>
      <c r="AZ594" s="37"/>
      <c r="BA594" s="37"/>
      <c r="BB594" s="37"/>
      <c r="BC594" s="37"/>
      <c r="BD594" s="37"/>
      <c r="BE594" s="37"/>
      <c r="BF594" s="37"/>
      <c r="BG594" s="37"/>
      <c r="BH594" s="37"/>
      <c r="BI594" s="37"/>
      <c r="BJ594" s="37"/>
      <c r="BK594" s="37"/>
      <c r="BL594" s="37"/>
      <c r="BM594" s="37"/>
      <c r="BN594" s="37"/>
      <c r="BO594" s="37"/>
      <c r="BP594" s="37"/>
      <c r="BQ594" s="37"/>
      <c r="BR594" s="37"/>
      <c r="BS594" s="37"/>
      <c r="BT594" s="37"/>
      <c r="BU594" s="37"/>
      <c r="BV594" s="37"/>
      <c r="BW594" s="37"/>
      <c r="BX594" s="37"/>
      <c r="BY594" s="37"/>
      <c r="BZ594" s="37"/>
      <c r="CA594" s="37"/>
      <c r="CB594" s="37"/>
      <c r="CC594" s="37"/>
      <c r="CD594" s="37"/>
      <c r="CE594" s="37"/>
      <c r="CF594" s="37"/>
      <c r="CG594" s="37"/>
      <c r="CH594" s="37"/>
      <c r="CI594" s="37"/>
      <c r="CJ594" s="37"/>
      <c r="CK594" s="37"/>
    </row>
    <row r="595" spans="1:89" hidden="1" x14ac:dyDescent="0.25">
      <c r="A595" s="220" t="s">
        <v>251</v>
      </c>
      <c r="B595" s="102"/>
      <c r="C595" s="133"/>
      <c r="D595" s="111"/>
      <c r="E595" s="111"/>
      <c r="F595" s="111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F595" s="37"/>
      <c r="AG595" s="37"/>
      <c r="AH595" s="37"/>
      <c r="AI595" s="37"/>
      <c r="AJ595" s="37"/>
      <c r="AK595" s="37"/>
      <c r="AL595" s="37"/>
      <c r="AM595" s="37"/>
      <c r="AN595" s="37"/>
      <c r="AO595" s="37"/>
      <c r="AP595" s="37"/>
      <c r="AQ595" s="37"/>
      <c r="AR595" s="37"/>
      <c r="AS595" s="37"/>
      <c r="AT595" s="37"/>
      <c r="AU595" s="37"/>
      <c r="AV595" s="37"/>
      <c r="AW595" s="37"/>
      <c r="AX595" s="37"/>
      <c r="AY595" s="37"/>
      <c r="AZ595" s="37"/>
      <c r="BA595" s="37"/>
      <c r="BB595" s="37"/>
      <c r="BC595" s="37"/>
      <c r="BD595" s="37"/>
      <c r="BE595" s="37"/>
      <c r="BF595" s="37"/>
      <c r="BG595" s="37"/>
      <c r="BH595" s="37"/>
      <c r="BI595" s="37"/>
      <c r="BJ595" s="37"/>
      <c r="BK595" s="37"/>
      <c r="BL595" s="37"/>
      <c r="BM595" s="37"/>
      <c r="BN595" s="37"/>
      <c r="BO595" s="37"/>
      <c r="BP595" s="37"/>
      <c r="BQ595" s="37"/>
      <c r="BR595" s="37"/>
      <c r="BS595" s="37"/>
      <c r="BT595" s="37"/>
      <c r="BU595" s="37"/>
      <c r="BV595" s="37"/>
      <c r="BW595" s="37"/>
      <c r="BX595" s="37"/>
      <c r="BY595" s="37"/>
      <c r="BZ595" s="37"/>
      <c r="CA595" s="37"/>
      <c r="CB595" s="37"/>
      <c r="CC595" s="37"/>
      <c r="CD595" s="37"/>
      <c r="CE595" s="37"/>
      <c r="CF595" s="37"/>
      <c r="CG595" s="37"/>
      <c r="CH595" s="37"/>
      <c r="CI595" s="37"/>
      <c r="CJ595" s="37"/>
      <c r="CK595" s="37"/>
    </row>
    <row r="596" spans="1:89" ht="30" hidden="1" x14ac:dyDescent="0.25">
      <c r="A596" s="17" t="s">
        <v>221</v>
      </c>
      <c r="B596" s="102"/>
      <c r="C596" s="133"/>
      <c r="D596" s="111"/>
      <c r="E596" s="111"/>
      <c r="F596" s="111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F596" s="37"/>
      <c r="AG596" s="37"/>
      <c r="AH596" s="37"/>
      <c r="AI596" s="37"/>
      <c r="AJ596" s="37"/>
      <c r="AK596" s="37"/>
      <c r="AL596" s="37"/>
      <c r="AM596" s="37"/>
      <c r="AN596" s="37"/>
      <c r="AO596" s="37"/>
      <c r="AP596" s="37"/>
      <c r="AQ596" s="37"/>
      <c r="AR596" s="37"/>
      <c r="AS596" s="37"/>
      <c r="AT596" s="37"/>
      <c r="AU596" s="37"/>
      <c r="AV596" s="37"/>
      <c r="AW596" s="37"/>
      <c r="AX596" s="37"/>
      <c r="AY596" s="37"/>
      <c r="AZ596" s="37"/>
      <c r="BA596" s="37"/>
      <c r="BB596" s="37"/>
      <c r="BC596" s="37"/>
      <c r="BD596" s="37"/>
      <c r="BE596" s="37"/>
      <c r="BF596" s="37"/>
      <c r="BG596" s="37"/>
      <c r="BH596" s="37"/>
      <c r="BI596" s="37"/>
      <c r="BJ596" s="37"/>
      <c r="BK596" s="37"/>
      <c r="BL596" s="37"/>
      <c r="BM596" s="37"/>
      <c r="BN596" s="37"/>
      <c r="BO596" s="37"/>
      <c r="BP596" s="37"/>
      <c r="BQ596" s="37"/>
      <c r="BR596" s="37"/>
      <c r="BS596" s="37"/>
      <c r="BT596" s="37"/>
      <c r="BU596" s="37"/>
      <c r="BV596" s="37"/>
      <c r="BW596" s="37"/>
      <c r="BX596" s="37"/>
      <c r="BY596" s="37"/>
      <c r="BZ596" s="37"/>
      <c r="CA596" s="37"/>
      <c r="CB596" s="37"/>
      <c r="CC596" s="37"/>
      <c r="CD596" s="37"/>
      <c r="CE596" s="37"/>
      <c r="CF596" s="37"/>
      <c r="CG596" s="37"/>
      <c r="CH596" s="37"/>
      <c r="CI596" s="37"/>
      <c r="CJ596" s="37"/>
      <c r="CK596" s="37"/>
    </row>
    <row r="597" spans="1:89" hidden="1" x14ac:dyDescent="0.25">
      <c r="A597" s="220" t="s">
        <v>251</v>
      </c>
      <c r="B597" s="102"/>
      <c r="C597" s="133"/>
      <c r="D597" s="111"/>
      <c r="E597" s="111"/>
      <c r="F597" s="111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F597" s="37"/>
      <c r="AG597" s="37"/>
      <c r="AH597" s="37"/>
      <c r="AI597" s="37"/>
      <c r="AJ597" s="37"/>
      <c r="AK597" s="37"/>
      <c r="AL597" s="37"/>
      <c r="AM597" s="37"/>
      <c r="AN597" s="37"/>
      <c r="AO597" s="37"/>
      <c r="AP597" s="37"/>
      <c r="AQ597" s="37"/>
      <c r="AR597" s="37"/>
      <c r="AS597" s="37"/>
      <c r="AT597" s="37"/>
      <c r="AU597" s="37"/>
      <c r="AV597" s="37"/>
      <c r="AW597" s="37"/>
      <c r="AX597" s="37"/>
      <c r="AY597" s="37"/>
      <c r="AZ597" s="37"/>
      <c r="BA597" s="37"/>
      <c r="BB597" s="37"/>
      <c r="BC597" s="37"/>
      <c r="BD597" s="37"/>
      <c r="BE597" s="37"/>
      <c r="BF597" s="37"/>
      <c r="BG597" s="37"/>
      <c r="BH597" s="37"/>
      <c r="BI597" s="37"/>
      <c r="BJ597" s="37"/>
      <c r="BK597" s="37"/>
      <c r="BL597" s="37"/>
      <c r="BM597" s="37"/>
      <c r="BN597" s="37"/>
      <c r="BO597" s="37"/>
      <c r="BP597" s="37"/>
      <c r="BQ597" s="37"/>
      <c r="BR597" s="37"/>
      <c r="BS597" s="37"/>
      <c r="BT597" s="37"/>
      <c r="BU597" s="37"/>
      <c r="BV597" s="37"/>
      <c r="BW597" s="37"/>
      <c r="BX597" s="37"/>
      <c r="BY597" s="37"/>
      <c r="BZ597" s="37"/>
      <c r="CA597" s="37"/>
      <c r="CB597" s="37"/>
      <c r="CC597" s="37"/>
      <c r="CD597" s="37"/>
      <c r="CE597" s="37"/>
      <c r="CF597" s="37"/>
      <c r="CG597" s="37"/>
      <c r="CH597" s="37"/>
      <c r="CI597" s="37"/>
      <c r="CJ597" s="37"/>
      <c r="CK597" s="37"/>
    </row>
    <row r="598" spans="1:89" ht="30" hidden="1" x14ac:dyDescent="0.25">
      <c r="A598" s="17" t="s">
        <v>222</v>
      </c>
      <c r="B598" s="102"/>
      <c r="C598" s="133"/>
      <c r="D598" s="111"/>
      <c r="E598" s="111"/>
      <c r="F598" s="111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F598" s="37"/>
      <c r="AG598" s="37"/>
      <c r="AH598" s="37"/>
      <c r="AI598" s="37"/>
      <c r="AJ598" s="37"/>
      <c r="AK598" s="37"/>
      <c r="AL598" s="37"/>
      <c r="AM598" s="37"/>
      <c r="AN598" s="37"/>
      <c r="AO598" s="37"/>
      <c r="AP598" s="37"/>
      <c r="AQ598" s="37"/>
      <c r="AR598" s="37"/>
      <c r="AS598" s="37"/>
      <c r="AT598" s="37"/>
      <c r="AU598" s="37"/>
      <c r="AV598" s="37"/>
      <c r="AW598" s="37"/>
      <c r="AX598" s="37"/>
      <c r="AY598" s="37"/>
      <c r="AZ598" s="37"/>
      <c r="BA598" s="37"/>
      <c r="BB598" s="37"/>
      <c r="BC598" s="37"/>
      <c r="BD598" s="37"/>
      <c r="BE598" s="37"/>
      <c r="BF598" s="37"/>
      <c r="BG598" s="37"/>
      <c r="BH598" s="37"/>
      <c r="BI598" s="37"/>
      <c r="BJ598" s="37"/>
      <c r="BK598" s="37"/>
      <c r="BL598" s="37"/>
      <c r="BM598" s="37"/>
      <c r="BN598" s="37"/>
      <c r="BO598" s="37"/>
      <c r="BP598" s="37"/>
      <c r="BQ598" s="37"/>
      <c r="BR598" s="37"/>
      <c r="BS598" s="37"/>
      <c r="BT598" s="37"/>
      <c r="BU598" s="37"/>
      <c r="BV598" s="37"/>
      <c r="BW598" s="37"/>
      <c r="BX598" s="37"/>
      <c r="BY598" s="37"/>
      <c r="BZ598" s="37"/>
      <c r="CA598" s="37"/>
      <c r="CB598" s="37"/>
      <c r="CC598" s="37"/>
      <c r="CD598" s="37"/>
      <c r="CE598" s="37"/>
      <c r="CF598" s="37"/>
      <c r="CG598" s="37"/>
      <c r="CH598" s="37"/>
      <c r="CI598" s="37"/>
      <c r="CJ598" s="37"/>
      <c r="CK598" s="37"/>
    </row>
    <row r="599" spans="1:89" ht="30" hidden="1" x14ac:dyDescent="0.25">
      <c r="A599" s="17" t="s">
        <v>223</v>
      </c>
      <c r="B599" s="102"/>
      <c r="C599" s="133"/>
      <c r="D599" s="111"/>
      <c r="E599" s="111"/>
      <c r="F599" s="111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F599" s="37"/>
      <c r="AG599" s="37"/>
      <c r="AH599" s="37"/>
      <c r="AI599" s="37"/>
      <c r="AJ599" s="37"/>
      <c r="AK599" s="37"/>
      <c r="AL599" s="37"/>
      <c r="AM599" s="37"/>
      <c r="AN599" s="37"/>
      <c r="AO599" s="37"/>
      <c r="AP599" s="37"/>
      <c r="AQ599" s="37"/>
      <c r="AR599" s="37"/>
      <c r="AS599" s="37"/>
      <c r="AT599" s="37"/>
      <c r="AU599" s="37"/>
      <c r="AV599" s="37"/>
      <c r="AW599" s="37"/>
      <c r="AX599" s="37"/>
      <c r="AY599" s="37"/>
      <c r="AZ599" s="37"/>
      <c r="BA599" s="37"/>
      <c r="BB599" s="37"/>
      <c r="BC599" s="37"/>
      <c r="BD599" s="37"/>
      <c r="BE599" s="37"/>
      <c r="BF599" s="37"/>
      <c r="BG599" s="37"/>
      <c r="BH599" s="37"/>
      <c r="BI599" s="37"/>
      <c r="BJ599" s="37"/>
      <c r="BK599" s="37"/>
      <c r="BL599" s="37"/>
      <c r="BM599" s="37"/>
      <c r="BN599" s="37"/>
      <c r="BO599" s="37"/>
      <c r="BP599" s="37"/>
      <c r="BQ599" s="37"/>
      <c r="BR599" s="37"/>
      <c r="BS599" s="37"/>
      <c r="BT599" s="37"/>
      <c r="BU599" s="37"/>
      <c r="BV599" s="37"/>
      <c r="BW599" s="37"/>
      <c r="BX599" s="37"/>
      <c r="BY599" s="37"/>
      <c r="BZ599" s="37"/>
      <c r="CA599" s="37"/>
      <c r="CB599" s="37"/>
      <c r="CC599" s="37"/>
      <c r="CD599" s="37"/>
      <c r="CE599" s="37"/>
      <c r="CF599" s="37"/>
      <c r="CG599" s="37"/>
      <c r="CH599" s="37"/>
      <c r="CI599" s="37"/>
      <c r="CJ599" s="37"/>
      <c r="CK599" s="37"/>
    </row>
    <row r="600" spans="1:89" ht="30" hidden="1" x14ac:dyDescent="0.25">
      <c r="A600" s="17" t="s">
        <v>224</v>
      </c>
      <c r="B600" s="102"/>
      <c r="C600" s="133"/>
      <c r="D600" s="111"/>
      <c r="E600" s="111"/>
      <c r="F600" s="111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F600" s="37"/>
      <c r="AG600" s="37"/>
      <c r="AH600" s="37"/>
      <c r="AI600" s="37"/>
      <c r="AJ600" s="37"/>
      <c r="AK600" s="37"/>
      <c r="AL600" s="37"/>
      <c r="AM600" s="37"/>
      <c r="AN600" s="37"/>
      <c r="AO600" s="37"/>
      <c r="AP600" s="37"/>
      <c r="AQ600" s="37"/>
      <c r="AR600" s="37"/>
      <c r="AS600" s="37"/>
      <c r="AT600" s="37"/>
      <c r="AU600" s="37"/>
      <c r="AV600" s="37"/>
      <c r="AW600" s="37"/>
      <c r="AX600" s="37"/>
      <c r="AY600" s="37"/>
      <c r="AZ600" s="37"/>
      <c r="BA600" s="37"/>
      <c r="BB600" s="37"/>
      <c r="BC600" s="37"/>
      <c r="BD600" s="37"/>
      <c r="BE600" s="37"/>
      <c r="BF600" s="37"/>
      <c r="BG600" s="37"/>
      <c r="BH600" s="37"/>
      <c r="BI600" s="37"/>
      <c r="BJ600" s="37"/>
      <c r="BK600" s="37"/>
      <c r="BL600" s="37"/>
      <c r="BM600" s="37"/>
      <c r="BN600" s="37"/>
      <c r="BO600" s="37"/>
      <c r="BP600" s="37"/>
      <c r="BQ600" s="37"/>
      <c r="BR600" s="37"/>
      <c r="BS600" s="37"/>
      <c r="BT600" s="37"/>
      <c r="BU600" s="37"/>
      <c r="BV600" s="37"/>
      <c r="BW600" s="37"/>
      <c r="BX600" s="37"/>
      <c r="BY600" s="37"/>
      <c r="BZ600" s="37"/>
      <c r="CA600" s="37"/>
      <c r="CB600" s="37"/>
      <c r="CC600" s="37"/>
      <c r="CD600" s="37"/>
      <c r="CE600" s="37"/>
      <c r="CF600" s="37"/>
      <c r="CG600" s="37"/>
      <c r="CH600" s="37"/>
      <c r="CI600" s="37"/>
      <c r="CJ600" s="37"/>
      <c r="CK600" s="37"/>
    </row>
    <row r="601" spans="1:89" hidden="1" x14ac:dyDescent="0.25">
      <c r="A601" s="17" t="s">
        <v>225</v>
      </c>
      <c r="B601" s="7"/>
      <c r="C601" s="111"/>
      <c r="D601" s="111"/>
      <c r="E601" s="111"/>
      <c r="F601" s="111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F601" s="37"/>
      <c r="AG601" s="37"/>
      <c r="AH601" s="37"/>
      <c r="AI601" s="37"/>
      <c r="AJ601" s="37"/>
      <c r="AK601" s="37"/>
      <c r="AL601" s="37"/>
      <c r="AM601" s="37"/>
      <c r="AN601" s="37"/>
      <c r="AO601" s="37"/>
      <c r="AP601" s="37"/>
      <c r="AQ601" s="37"/>
      <c r="AR601" s="37"/>
      <c r="AS601" s="37"/>
      <c r="AT601" s="37"/>
      <c r="AU601" s="37"/>
      <c r="AV601" s="37"/>
      <c r="AW601" s="37"/>
      <c r="AX601" s="37"/>
      <c r="AY601" s="37"/>
      <c r="AZ601" s="37"/>
      <c r="BA601" s="37"/>
      <c r="BB601" s="37"/>
      <c r="BC601" s="37"/>
      <c r="BD601" s="37"/>
      <c r="BE601" s="37"/>
      <c r="BF601" s="37"/>
      <c r="BG601" s="37"/>
      <c r="BH601" s="37"/>
      <c r="BI601" s="37"/>
      <c r="BJ601" s="37"/>
      <c r="BK601" s="37"/>
      <c r="BL601" s="37"/>
      <c r="BM601" s="37"/>
      <c r="BN601" s="37"/>
      <c r="BO601" s="37"/>
      <c r="BP601" s="37"/>
      <c r="BQ601" s="37"/>
      <c r="BR601" s="37"/>
      <c r="BS601" s="37"/>
      <c r="BT601" s="37"/>
      <c r="BU601" s="37"/>
      <c r="BV601" s="37"/>
      <c r="BW601" s="37"/>
      <c r="BX601" s="37"/>
      <c r="BY601" s="37"/>
      <c r="BZ601" s="37"/>
      <c r="CA601" s="37"/>
      <c r="CB601" s="37"/>
      <c r="CC601" s="37"/>
      <c r="CD601" s="37"/>
      <c r="CE601" s="37"/>
      <c r="CF601" s="37"/>
      <c r="CG601" s="37"/>
      <c r="CH601" s="37"/>
      <c r="CI601" s="37"/>
      <c r="CJ601" s="37"/>
      <c r="CK601" s="37"/>
    </row>
    <row r="602" spans="1:89" hidden="1" x14ac:dyDescent="0.25">
      <c r="A602" s="17" t="s">
        <v>259</v>
      </c>
      <c r="B602" s="7"/>
      <c r="C602" s="111">
        <f>C603/3.8</f>
        <v>3998.4210526315792</v>
      </c>
      <c r="D602" s="111"/>
      <c r="E602" s="111"/>
      <c r="F602" s="111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F602" s="37"/>
      <c r="AG602" s="37"/>
      <c r="AH602" s="37"/>
      <c r="AI602" s="37"/>
      <c r="AJ602" s="37"/>
      <c r="AK602" s="37"/>
      <c r="AL602" s="37"/>
      <c r="AM602" s="37"/>
      <c r="AN602" s="37"/>
      <c r="AO602" s="37"/>
      <c r="AP602" s="37"/>
      <c r="AQ602" s="37"/>
      <c r="AR602" s="37"/>
      <c r="AS602" s="37"/>
      <c r="AT602" s="37"/>
      <c r="AU602" s="37"/>
      <c r="AV602" s="37"/>
      <c r="AW602" s="37"/>
      <c r="AX602" s="37"/>
      <c r="AY602" s="37"/>
      <c r="AZ602" s="37"/>
      <c r="BA602" s="37"/>
      <c r="BB602" s="37"/>
      <c r="BC602" s="37"/>
      <c r="BD602" s="37"/>
      <c r="BE602" s="37"/>
      <c r="BF602" s="37"/>
      <c r="BG602" s="37"/>
      <c r="BH602" s="37"/>
      <c r="BI602" s="37"/>
      <c r="BJ602" s="37"/>
      <c r="BK602" s="37"/>
      <c r="BL602" s="37"/>
      <c r="BM602" s="37"/>
      <c r="BN602" s="37"/>
      <c r="BO602" s="37"/>
      <c r="BP602" s="37"/>
      <c r="BQ602" s="37"/>
      <c r="BR602" s="37"/>
      <c r="BS602" s="37"/>
      <c r="BT602" s="37"/>
      <c r="BU602" s="37"/>
      <c r="BV602" s="37"/>
      <c r="BW602" s="37"/>
      <c r="BX602" s="37"/>
      <c r="BY602" s="37"/>
      <c r="BZ602" s="37"/>
      <c r="CA602" s="37"/>
      <c r="CB602" s="37"/>
      <c r="CC602" s="37"/>
      <c r="CD602" s="37"/>
      <c r="CE602" s="37"/>
      <c r="CF602" s="37"/>
      <c r="CG602" s="37"/>
      <c r="CH602" s="37"/>
      <c r="CI602" s="37"/>
      <c r="CJ602" s="37"/>
      <c r="CK602" s="37"/>
    </row>
    <row r="603" spans="1:89" hidden="1" x14ac:dyDescent="0.25">
      <c r="A603" s="191" t="s">
        <v>270</v>
      </c>
      <c r="B603" s="7"/>
      <c r="C603" s="111">
        <v>15194</v>
      </c>
      <c r="D603" s="111"/>
      <c r="E603" s="111"/>
      <c r="F603" s="111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F603" s="37"/>
      <c r="AG603" s="37"/>
      <c r="AH603" s="37"/>
      <c r="AI603" s="37"/>
      <c r="AJ603" s="37"/>
      <c r="AK603" s="37"/>
      <c r="AL603" s="37"/>
      <c r="AM603" s="37"/>
      <c r="AN603" s="37"/>
      <c r="AO603" s="37"/>
      <c r="AP603" s="37"/>
      <c r="AQ603" s="37"/>
      <c r="AR603" s="37"/>
      <c r="AS603" s="37"/>
      <c r="AT603" s="37"/>
      <c r="AU603" s="37"/>
      <c r="AV603" s="37"/>
      <c r="AW603" s="37"/>
      <c r="AX603" s="37"/>
      <c r="AY603" s="37"/>
      <c r="AZ603" s="37"/>
      <c r="BA603" s="37"/>
      <c r="BB603" s="37"/>
      <c r="BC603" s="37"/>
      <c r="BD603" s="37"/>
      <c r="BE603" s="37"/>
      <c r="BF603" s="37"/>
      <c r="BG603" s="37"/>
      <c r="BH603" s="37"/>
      <c r="BI603" s="37"/>
      <c r="BJ603" s="37"/>
      <c r="BK603" s="37"/>
      <c r="BL603" s="37"/>
      <c r="BM603" s="37"/>
      <c r="BN603" s="37"/>
      <c r="BO603" s="37"/>
      <c r="BP603" s="37"/>
      <c r="BQ603" s="37"/>
      <c r="BR603" s="37"/>
      <c r="BS603" s="37"/>
      <c r="BT603" s="37"/>
      <c r="BU603" s="37"/>
      <c r="BV603" s="37"/>
      <c r="BW603" s="37"/>
      <c r="BX603" s="37"/>
      <c r="BY603" s="37"/>
      <c r="BZ603" s="37"/>
      <c r="CA603" s="37"/>
      <c r="CB603" s="37"/>
      <c r="CC603" s="37"/>
      <c r="CD603" s="37"/>
      <c r="CE603" s="37"/>
      <c r="CF603" s="37"/>
      <c r="CG603" s="37"/>
      <c r="CH603" s="37"/>
      <c r="CI603" s="37"/>
      <c r="CJ603" s="37"/>
      <c r="CK603" s="37"/>
    </row>
    <row r="604" spans="1:89" hidden="1" x14ac:dyDescent="0.25">
      <c r="A604" s="25" t="s">
        <v>139</v>
      </c>
      <c r="B604" s="7"/>
      <c r="C604" s="111">
        <f>C605/3.8/3.2</f>
        <v>14918.256578947368</v>
      </c>
      <c r="D604" s="111"/>
      <c r="E604" s="111"/>
      <c r="F604" s="111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F604" s="37"/>
      <c r="AG604" s="37"/>
      <c r="AH604" s="37"/>
      <c r="AI604" s="37"/>
      <c r="AJ604" s="37"/>
      <c r="AK604" s="37"/>
      <c r="AL604" s="37"/>
      <c r="AM604" s="37"/>
      <c r="AN604" s="37"/>
      <c r="AO604" s="37"/>
      <c r="AP604" s="37"/>
      <c r="AQ604" s="37"/>
      <c r="AR604" s="37"/>
      <c r="AS604" s="37"/>
      <c r="AT604" s="37"/>
      <c r="AU604" s="37"/>
      <c r="AV604" s="37"/>
      <c r="AW604" s="37"/>
      <c r="AX604" s="37"/>
      <c r="AY604" s="37"/>
      <c r="AZ604" s="37"/>
      <c r="BA604" s="37"/>
      <c r="BB604" s="37"/>
      <c r="BC604" s="37"/>
      <c r="BD604" s="37"/>
      <c r="BE604" s="37"/>
      <c r="BF604" s="37"/>
      <c r="BG604" s="37"/>
      <c r="BH604" s="37"/>
      <c r="BI604" s="37"/>
      <c r="BJ604" s="37"/>
      <c r="BK604" s="37"/>
      <c r="BL604" s="37"/>
      <c r="BM604" s="37"/>
      <c r="BN604" s="37"/>
      <c r="BO604" s="37"/>
      <c r="BP604" s="37"/>
      <c r="BQ604" s="37"/>
      <c r="BR604" s="37"/>
      <c r="BS604" s="37"/>
      <c r="BT604" s="37"/>
      <c r="BU604" s="37"/>
      <c r="BV604" s="37"/>
      <c r="BW604" s="37"/>
      <c r="BX604" s="37"/>
      <c r="BY604" s="37"/>
      <c r="BZ604" s="37"/>
      <c r="CA604" s="37"/>
      <c r="CB604" s="37"/>
      <c r="CC604" s="37"/>
      <c r="CD604" s="37"/>
      <c r="CE604" s="37"/>
      <c r="CF604" s="37"/>
      <c r="CG604" s="37"/>
      <c r="CH604" s="37"/>
      <c r="CI604" s="37"/>
      <c r="CJ604" s="37"/>
      <c r="CK604" s="37"/>
    </row>
    <row r="605" spans="1:89" hidden="1" x14ac:dyDescent="0.25">
      <c r="A605" s="191" t="s">
        <v>179</v>
      </c>
      <c r="B605" s="7"/>
      <c r="C605" s="111">
        <v>181406</v>
      </c>
      <c r="D605" s="111"/>
      <c r="E605" s="111"/>
      <c r="F605" s="111"/>
      <c r="G605" s="37"/>
      <c r="H605" s="37"/>
      <c r="I605" s="242"/>
      <c r="J605" s="242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F605" s="37"/>
      <c r="AG605" s="37"/>
      <c r="AH605" s="37"/>
      <c r="AI605" s="37"/>
      <c r="AJ605" s="37"/>
      <c r="AK605" s="37"/>
      <c r="AL605" s="37"/>
      <c r="AM605" s="37"/>
      <c r="AN605" s="37"/>
      <c r="AO605" s="37"/>
      <c r="AP605" s="37"/>
      <c r="AQ605" s="37"/>
      <c r="AR605" s="37"/>
      <c r="AS605" s="37"/>
      <c r="AT605" s="37"/>
      <c r="AU605" s="37"/>
      <c r="AV605" s="37"/>
      <c r="AW605" s="37"/>
      <c r="AX605" s="37"/>
      <c r="AY605" s="37"/>
      <c r="AZ605" s="37"/>
      <c r="BA605" s="37"/>
      <c r="BB605" s="37"/>
      <c r="BC605" s="37"/>
      <c r="BD605" s="37"/>
      <c r="BE605" s="37"/>
      <c r="BF605" s="37"/>
      <c r="BG605" s="37"/>
      <c r="BH605" s="37"/>
      <c r="BI605" s="37"/>
      <c r="BJ605" s="37"/>
      <c r="BK605" s="37"/>
      <c r="BL605" s="37"/>
      <c r="BM605" s="37"/>
      <c r="BN605" s="37"/>
      <c r="BO605" s="37"/>
      <c r="BP605" s="37"/>
      <c r="BQ605" s="37"/>
      <c r="BR605" s="37"/>
      <c r="BS605" s="37"/>
      <c r="BT605" s="37"/>
      <c r="BU605" s="37"/>
      <c r="BV605" s="37"/>
      <c r="BW605" s="37"/>
      <c r="BX605" s="37"/>
      <c r="BY605" s="37"/>
      <c r="BZ605" s="37"/>
      <c r="CA605" s="37"/>
      <c r="CB605" s="37"/>
      <c r="CC605" s="37"/>
      <c r="CD605" s="37"/>
      <c r="CE605" s="37"/>
      <c r="CF605" s="37"/>
      <c r="CG605" s="37"/>
      <c r="CH605" s="37"/>
      <c r="CI605" s="37"/>
      <c r="CJ605" s="37"/>
      <c r="CK605" s="37"/>
    </row>
    <row r="606" spans="1:89" ht="30" hidden="1" x14ac:dyDescent="0.25">
      <c r="A606" s="25" t="s">
        <v>140</v>
      </c>
      <c r="B606" s="7"/>
      <c r="C606" s="111"/>
      <c r="D606" s="111"/>
      <c r="E606" s="111"/>
      <c r="F606" s="111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F606" s="37"/>
      <c r="AG606" s="37"/>
      <c r="AH606" s="37"/>
      <c r="AI606" s="37"/>
      <c r="AJ606" s="37"/>
      <c r="AK606" s="37"/>
      <c r="AL606" s="37"/>
      <c r="AM606" s="37"/>
      <c r="AN606" s="37"/>
      <c r="AO606" s="37"/>
      <c r="AP606" s="37"/>
      <c r="AQ606" s="37"/>
      <c r="AR606" s="37"/>
      <c r="AS606" s="37"/>
      <c r="AT606" s="37"/>
      <c r="AU606" s="37"/>
      <c r="AV606" s="37"/>
      <c r="AW606" s="37"/>
      <c r="AX606" s="37"/>
      <c r="AY606" s="37"/>
      <c r="AZ606" s="37"/>
      <c r="BA606" s="37"/>
      <c r="BB606" s="37"/>
      <c r="BC606" s="37"/>
      <c r="BD606" s="37"/>
      <c r="BE606" s="37"/>
      <c r="BF606" s="37"/>
      <c r="BG606" s="37"/>
      <c r="BH606" s="37"/>
      <c r="BI606" s="37"/>
      <c r="BJ606" s="37"/>
      <c r="BK606" s="37"/>
      <c r="BL606" s="37"/>
      <c r="BM606" s="37"/>
      <c r="BN606" s="37"/>
      <c r="BO606" s="37"/>
      <c r="BP606" s="37"/>
      <c r="BQ606" s="37"/>
      <c r="BR606" s="37"/>
      <c r="BS606" s="37"/>
      <c r="BT606" s="37"/>
      <c r="BU606" s="37"/>
      <c r="BV606" s="37"/>
      <c r="BW606" s="37"/>
      <c r="BX606" s="37"/>
      <c r="BY606" s="37"/>
      <c r="BZ606" s="37"/>
      <c r="CA606" s="37"/>
      <c r="CB606" s="37"/>
      <c r="CC606" s="37"/>
      <c r="CD606" s="37"/>
      <c r="CE606" s="37"/>
      <c r="CF606" s="37"/>
      <c r="CG606" s="37"/>
      <c r="CH606" s="37"/>
      <c r="CI606" s="37"/>
      <c r="CJ606" s="37"/>
      <c r="CK606" s="37"/>
    </row>
    <row r="607" spans="1:89" hidden="1" x14ac:dyDescent="0.25">
      <c r="A607" s="192" t="s">
        <v>197</v>
      </c>
      <c r="B607" s="7"/>
      <c r="C607" s="111"/>
      <c r="D607" s="111"/>
      <c r="E607" s="111"/>
      <c r="F607" s="111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F607" s="37"/>
      <c r="AG607" s="37"/>
      <c r="AH607" s="37"/>
      <c r="AI607" s="37"/>
      <c r="AJ607" s="37"/>
      <c r="AK607" s="37"/>
      <c r="AL607" s="37"/>
      <c r="AM607" s="37"/>
      <c r="AN607" s="37"/>
      <c r="AO607" s="37"/>
      <c r="AP607" s="37"/>
      <c r="AQ607" s="37"/>
      <c r="AR607" s="37"/>
      <c r="AS607" s="37"/>
      <c r="AT607" s="37"/>
      <c r="AU607" s="37"/>
      <c r="AV607" s="37"/>
      <c r="AW607" s="37"/>
      <c r="AX607" s="37"/>
      <c r="AY607" s="37"/>
      <c r="AZ607" s="37"/>
      <c r="BA607" s="37"/>
      <c r="BB607" s="37"/>
      <c r="BC607" s="37"/>
      <c r="BD607" s="37"/>
      <c r="BE607" s="37"/>
      <c r="BF607" s="37"/>
      <c r="BG607" s="37"/>
      <c r="BH607" s="37"/>
      <c r="BI607" s="37"/>
      <c r="BJ607" s="37"/>
      <c r="BK607" s="37"/>
      <c r="BL607" s="37"/>
      <c r="BM607" s="37"/>
      <c r="BN607" s="37"/>
      <c r="BO607" s="37"/>
      <c r="BP607" s="37"/>
      <c r="BQ607" s="37"/>
      <c r="BR607" s="37"/>
      <c r="BS607" s="37"/>
      <c r="BT607" s="37"/>
      <c r="BU607" s="37"/>
      <c r="BV607" s="37"/>
      <c r="BW607" s="37"/>
      <c r="BX607" s="37"/>
      <c r="BY607" s="37"/>
      <c r="BZ607" s="37"/>
      <c r="CA607" s="37"/>
      <c r="CB607" s="37"/>
      <c r="CC607" s="37"/>
      <c r="CD607" s="37"/>
      <c r="CE607" s="37"/>
      <c r="CF607" s="37"/>
      <c r="CG607" s="37"/>
      <c r="CH607" s="37"/>
      <c r="CI607" s="37"/>
      <c r="CJ607" s="37"/>
      <c r="CK607" s="37"/>
    </row>
    <row r="608" spans="1:89" hidden="1" x14ac:dyDescent="0.25">
      <c r="A608" s="232" t="s">
        <v>256</v>
      </c>
      <c r="B608" s="7"/>
      <c r="C608" s="111"/>
      <c r="D608" s="111"/>
      <c r="E608" s="111"/>
      <c r="F608" s="111"/>
      <c r="G608" s="37"/>
      <c r="H608" s="242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F608" s="37"/>
      <c r="AG608" s="37"/>
      <c r="AH608" s="37"/>
      <c r="AI608" s="37"/>
      <c r="AJ608" s="37"/>
      <c r="AK608" s="37"/>
      <c r="AL608" s="37"/>
      <c r="AM608" s="37"/>
      <c r="AN608" s="37"/>
      <c r="AO608" s="37"/>
      <c r="AP608" s="37"/>
      <c r="AQ608" s="37"/>
      <c r="AR608" s="37"/>
      <c r="AS608" s="37"/>
      <c r="AT608" s="37"/>
      <c r="AU608" s="37"/>
      <c r="AV608" s="37"/>
      <c r="AW608" s="37"/>
      <c r="AX608" s="37"/>
      <c r="AY608" s="37"/>
      <c r="AZ608" s="37"/>
      <c r="BA608" s="37"/>
      <c r="BB608" s="37"/>
      <c r="BC608" s="37"/>
      <c r="BD608" s="37"/>
      <c r="BE608" s="37"/>
      <c r="BF608" s="37"/>
      <c r="BG608" s="37"/>
      <c r="BH608" s="37"/>
      <c r="BI608" s="37"/>
      <c r="BJ608" s="37"/>
      <c r="BK608" s="37"/>
      <c r="BL608" s="37"/>
      <c r="BM608" s="37"/>
      <c r="BN608" s="37"/>
      <c r="BO608" s="37"/>
      <c r="BP608" s="37"/>
      <c r="BQ608" s="37"/>
      <c r="BR608" s="37"/>
      <c r="BS608" s="37"/>
      <c r="BT608" s="37"/>
      <c r="BU608" s="37"/>
      <c r="BV608" s="37"/>
      <c r="BW608" s="37"/>
      <c r="BX608" s="37"/>
      <c r="BY608" s="37"/>
      <c r="BZ608" s="37"/>
      <c r="CA608" s="37"/>
      <c r="CB608" s="37"/>
      <c r="CC608" s="37"/>
      <c r="CD608" s="37"/>
      <c r="CE608" s="37"/>
      <c r="CF608" s="37"/>
      <c r="CG608" s="37"/>
      <c r="CH608" s="37"/>
      <c r="CI608" s="37"/>
      <c r="CJ608" s="37"/>
      <c r="CK608" s="37"/>
    </row>
    <row r="609" spans="1:89" hidden="1" x14ac:dyDescent="0.25">
      <c r="A609" s="18" t="s">
        <v>185</v>
      </c>
      <c r="B609" s="7"/>
      <c r="C609" s="103">
        <f>C581+ROUND(C604*3.2,0)+C606</f>
        <v>51736.42105263158</v>
      </c>
      <c r="D609" s="111"/>
      <c r="E609" s="111"/>
      <c r="F609" s="111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F609" s="37"/>
      <c r="AG609" s="37"/>
      <c r="AH609" s="37"/>
      <c r="AI609" s="37"/>
      <c r="AJ609" s="37"/>
      <c r="AK609" s="37"/>
      <c r="AL609" s="37"/>
      <c r="AM609" s="37"/>
      <c r="AN609" s="37"/>
      <c r="AO609" s="37"/>
      <c r="AP609" s="37"/>
      <c r="AQ609" s="37"/>
      <c r="AR609" s="37"/>
      <c r="AS609" s="37"/>
      <c r="AT609" s="37"/>
      <c r="AU609" s="37"/>
      <c r="AV609" s="37"/>
      <c r="AW609" s="37"/>
      <c r="AX609" s="37"/>
      <c r="AY609" s="37"/>
      <c r="AZ609" s="37"/>
      <c r="BA609" s="37"/>
      <c r="BB609" s="37"/>
      <c r="BC609" s="37"/>
      <c r="BD609" s="37"/>
      <c r="BE609" s="37"/>
      <c r="BF609" s="37"/>
      <c r="BG609" s="37"/>
      <c r="BH609" s="37"/>
      <c r="BI609" s="37"/>
      <c r="BJ609" s="37"/>
      <c r="BK609" s="37"/>
      <c r="BL609" s="37"/>
      <c r="BM609" s="37"/>
      <c r="BN609" s="37"/>
      <c r="BO609" s="37"/>
      <c r="BP609" s="37"/>
      <c r="BQ609" s="37"/>
      <c r="BR609" s="37"/>
      <c r="BS609" s="37"/>
      <c r="BT609" s="37"/>
      <c r="BU609" s="37"/>
      <c r="BV609" s="37"/>
      <c r="BW609" s="37"/>
      <c r="BX609" s="37"/>
      <c r="BY609" s="37"/>
      <c r="BZ609" s="37"/>
      <c r="CA609" s="37"/>
      <c r="CB609" s="37"/>
      <c r="CC609" s="37"/>
      <c r="CD609" s="37"/>
      <c r="CE609" s="37"/>
      <c r="CF609" s="37"/>
      <c r="CG609" s="37"/>
      <c r="CH609" s="37"/>
      <c r="CI609" s="37"/>
      <c r="CJ609" s="37"/>
      <c r="CK609" s="37"/>
    </row>
    <row r="610" spans="1:89" ht="15.75" hidden="1" thickBot="1" x14ac:dyDescent="0.3">
      <c r="A610" s="112" t="s">
        <v>11</v>
      </c>
      <c r="B610" s="113"/>
      <c r="C610" s="113"/>
      <c r="D610" s="113"/>
      <c r="E610" s="113"/>
      <c r="F610" s="143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F610" s="37"/>
      <c r="AG610" s="37"/>
      <c r="AH610" s="37"/>
      <c r="AI610" s="37"/>
      <c r="AJ610" s="37"/>
      <c r="AK610" s="37"/>
      <c r="AL610" s="37"/>
      <c r="AM610" s="37"/>
      <c r="AN610" s="37"/>
      <c r="AO610" s="37"/>
      <c r="AP610" s="37"/>
      <c r="AQ610" s="37"/>
      <c r="AR610" s="37"/>
      <c r="AS610" s="37"/>
      <c r="AT610" s="37"/>
      <c r="AU610" s="37"/>
      <c r="AV610" s="37"/>
      <c r="AW610" s="37"/>
      <c r="AX610" s="37"/>
      <c r="AY610" s="37"/>
      <c r="AZ610" s="37"/>
      <c r="BA610" s="37"/>
      <c r="BB610" s="37"/>
      <c r="BC610" s="37"/>
      <c r="BD610" s="37"/>
      <c r="BE610" s="37"/>
      <c r="BF610" s="37"/>
      <c r="BG610" s="37"/>
      <c r="BH610" s="37"/>
      <c r="BI610" s="37"/>
      <c r="BJ610" s="37"/>
      <c r="BK610" s="37"/>
      <c r="BL610" s="37"/>
      <c r="BM610" s="37"/>
      <c r="BN610" s="37"/>
      <c r="BO610" s="37"/>
      <c r="BP610" s="37"/>
      <c r="BQ610" s="37"/>
      <c r="BR610" s="37"/>
      <c r="BS610" s="37"/>
      <c r="BT610" s="37"/>
      <c r="BU610" s="37"/>
      <c r="BV610" s="37"/>
      <c r="BW610" s="37"/>
      <c r="BX610" s="37"/>
      <c r="BY610" s="37"/>
      <c r="BZ610" s="37"/>
      <c r="CA610" s="37"/>
      <c r="CB610" s="37"/>
      <c r="CC610" s="37"/>
      <c r="CD610" s="37"/>
      <c r="CE610" s="37"/>
      <c r="CF610" s="37"/>
      <c r="CG610" s="37"/>
      <c r="CH610" s="37"/>
      <c r="CI610" s="37"/>
      <c r="CJ610" s="37"/>
      <c r="CK610" s="37"/>
    </row>
    <row r="611" spans="1:89" s="76" customFormat="1" hidden="1" x14ac:dyDescent="0.25">
      <c r="A611" s="77"/>
      <c r="B611" s="73"/>
      <c r="C611" s="111"/>
      <c r="D611" s="111"/>
      <c r="E611" s="111"/>
      <c r="F611" s="111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F611" s="37"/>
      <c r="AG611" s="37"/>
      <c r="AH611" s="37"/>
      <c r="AI611" s="37"/>
      <c r="AJ611" s="37"/>
      <c r="AK611" s="37"/>
      <c r="AL611" s="37"/>
      <c r="AM611" s="37"/>
      <c r="AN611" s="37"/>
      <c r="AO611" s="37"/>
      <c r="AP611" s="37"/>
      <c r="AQ611" s="37"/>
      <c r="AR611" s="37"/>
      <c r="AS611" s="37"/>
      <c r="AT611" s="37"/>
      <c r="AU611" s="37"/>
      <c r="AV611" s="37"/>
      <c r="AW611" s="37"/>
      <c r="AX611" s="37"/>
      <c r="AY611" s="37"/>
      <c r="AZ611" s="37"/>
      <c r="BA611" s="37"/>
      <c r="BB611" s="37"/>
      <c r="BC611" s="37"/>
      <c r="BD611" s="37"/>
      <c r="BE611" s="37"/>
      <c r="BF611" s="37"/>
      <c r="BG611" s="37"/>
      <c r="BH611" s="37"/>
      <c r="BI611" s="37"/>
      <c r="BJ611" s="37"/>
      <c r="BK611" s="37"/>
      <c r="BL611" s="37"/>
      <c r="BM611" s="37"/>
      <c r="BN611" s="37"/>
      <c r="BO611" s="37"/>
      <c r="BP611" s="37"/>
      <c r="BQ611" s="37"/>
      <c r="BR611" s="37"/>
      <c r="BS611" s="37"/>
      <c r="BT611" s="37"/>
      <c r="BU611" s="37"/>
      <c r="BV611" s="37"/>
      <c r="BW611" s="37"/>
      <c r="BX611" s="37"/>
      <c r="BY611" s="37"/>
      <c r="BZ611" s="37"/>
      <c r="CA611" s="37"/>
      <c r="CB611" s="37"/>
      <c r="CC611" s="37"/>
      <c r="CD611" s="37"/>
      <c r="CE611" s="37"/>
      <c r="CF611" s="37"/>
      <c r="CG611" s="37"/>
      <c r="CH611" s="37"/>
      <c r="CI611" s="37"/>
      <c r="CJ611" s="37"/>
      <c r="CK611" s="37"/>
    </row>
    <row r="612" spans="1:89" ht="15.75" hidden="1" x14ac:dyDescent="0.25">
      <c r="A612" s="96" t="s">
        <v>267</v>
      </c>
      <c r="B612" s="59"/>
      <c r="C612" s="111"/>
      <c r="D612" s="111"/>
      <c r="E612" s="111"/>
      <c r="F612" s="111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F612" s="37"/>
      <c r="AG612" s="37"/>
      <c r="AH612" s="37"/>
      <c r="AI612" s="37"/>
      <c r="AJ612" s="37"/>
      <c r="AK612" s="37"/>
      <c r="AL612" s="37"/>
      <c r="AM612" s="37"/>
      <c r="AN612" s="37"/>
      <c r="AO612" s="37"/>
      <c r="AP612" s="37"/>
      <c r="AQ612" s="37"/>
      <c r="AR612" s="37"/>
      <c r="AS612" s="37"/>
      <c r="AT612" s="37"/>
      <c r="AU612" s="37"/>
      <c r="AV612" s="37"/>
      <c r="AW612" s="37"/>
      <c r="AX612" s="37"/>
      <c r="AY612" s="37"/>
      <c r="AZ612" s="37"/>
      <c r="BA612" s="37"/>
      <c r="BB612" s="37"/>
      <c r="BC612" s="37"/>
      <c r="BD612" s="37"/>
      <c r="BE612" s="37"/>
      <c r="BF612" s="37"/>
      <c r="BG612" s="37"/>
      <c r="BH612" s="37"/>
      <c r="BI612" s="37"/>
      <c r="BJ612" s="37"/>
      <c r="BK612" s="37"/>
      <c r="BL612" s="37"/>
      <c r="BM612" s="37"/>
      <c r="BN612" s="37"/>
      <c r="BO612" s="37"/>
      <c r="BP612" s="37"/>
      <c r="BQ612" s="37"/>
      <c r="BR612" s="37"/>
      <c r="BS612" s="37"/>
      <c r="BT612" s="37"/>
      <c r="BU612" s="37"/>
      <c r="BV612" s="37"/>
      <c r="BW612" s="37"/>
      <c r="BX612" s="37"/>
      <c r="BY612" s="37"/>
      <c r="BZ612" s="37"/>
      <c r="CA612" s="37"/>
      <c r="CB612" s="37"/>
      <c r="CC612" s="37"/>
      <c r="CD612" s="37"/>
      <c r="CE612" s="37"/>
      <c r="CF612" s="37"/>
      <c r="CG612" s="37"/>
      <c r="CH612" s="37"/>
      <c r="CI612" s="37"/>
      <c r="CJ612" s="37"/>
      <c r="CK612" s="37"/>
    </row>
    <row r="613" spans="1:89" hidden="1" x14ac:dyDescent="0.25">
      <c r="A613" s="16" t="s">
        <v>186</v>
      </c>
      <c r="B613" s="7"/>
      <c r="C613" s="111"/>
      <c r="D613" s="111"/>
      <c r="E613" s="111"/>
      <c r="F613" s="111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F613" s="37"/>
      <c r="AG613" s="37"/>
      <c r="AH613" s="37"/>
      <c r="AI613" s="37"/>
      <c r="AJ613" s="37"/>
      <c r="AK613" s="37"/>
      <c r="AL613" s="37"/>
      <c r="AM613" s="37"/>
      <c r="AN613" s="37"/>
      <c r="AO613" s="37"/>
      <c r="AP613" s="37"/>
      <c r="AQ613" s="37"/>
      <c r="AR613" s="37"/>
      <c r="AS613" s="37"/>
      <c r="AT613" s="37"/>
      <c r="AU613" s="37"/>
      <c r="AV613" s="37"/>
      <c r="AW613" s="37"/>
      <c r="AX613" s="37"/>
      <c r="AY613" s="37"/>
      <c r="AZ613" s="37"/>
      <c r="BA613" s="37"/>
      <c r="BB613" s="37"/>
      <c r="BC613" s="37"/>
      <c r="BD613" s="37"/>
      <c r="BE613" s="37"/>
      <c r="BF613" s="37"/>
      <c r="BG613" s="37"/>
      <c r="BH613" s="37"/>
      <c r="BI613" s="37"/>
      <c r="BJ613" s="37"/>
      <c r="BK613" s="37"/>
      <c r="BL613" s="37"/>
      <c r="BM613" s="37"/>
      <c r="BN613" s="37"/>
      <c r="BO613" s="37"/>
      <c r="BP613" s="37"/>
      <c r="BQ613" s="37"/>
      <c r="BR613" s="37"/>
      <c r="BS613" s="37"/>
      <c r="BT613" s="37"/>
      <c r="BU613" s="37"/>
      <c r="BV613" s="37"/>
      <c r="BW613" s="37"/>
      <c r="BX613" s="37"/>
      <c r="BY613" s="37"/>
      <c r="BZ613" s="37"/>
      <c r="CA613" s="37"/>
      <c r="CB613" s="37"/>
      <c r="CC613" s="37"/>
      <c r="CD613" s="37"/>
      <c r="CE613" s="37"/>
      <c r="CF613" s="37"/>
      <c r="CG613" s="37"/>
      <c r="CH613" s="37"/>
      <c r="CI613" s="37"/>
      <c r="CJ613" s="37"/>
      <c r="CK613" s="37"/>
    </row>
    <row r="614" spans="1:89" hidden="1" x14ac:dyDescent="0.25">
      <c r="A614" s="17" t="s">
        <v>141</v>
      </c>
      <c r="B614" s="7"/>
      <c r="C614" s="111">
        <f>C615+C616+C623+C631+C632+C633+C634+C635</f>
        <v>8631.5789473684217</v>
      </c>
      <c r="D614" s="111"/>
      <c r="E614" s="111"/>
      <c r="F614" s="111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F614" s="37"/>
      <c r="AG614" s="37"/>
      <c r="AH614" s="37"/>
      <c r="AI614" s="37"/>
      <c r="AJ614" s="37"/>
      <c r="AK614" s="37"/>
      <c r="AL614" s="37"/>
      <c r="AM614" s="37"/>
      <c r="AN614" s="37"/>
      <c r="AO614" s="37"/>
      <c r="AP614" s="37"/>
      <c r="AQ614" s="37"/>
      <c r="AR614" s="37"/>
      <c r="AS614" s="37"/>
      <c r="AT614" s="37"/>
      <c r="AU614" s="37"/>
      <c r="AV614" s="37"/>
      <c r="AW614" s="37"/>
      <c r="AX614" s="37"/>
      <c r="AY614" s="37"/>
      <c r="AZ614" s="37"/>
      <c r="BA614" s="37"/>
      <c r="BB614" s="37"/>
      <c r="BC614" s="37"/>
      <c r="BD614" s="37"/>
      <c r="BE614" s="37"/>
      <c r="BF614" s="37"/>
      <c r="BG614" s="37"/>
      <c r="BH614" s="37"/>
      <c r="BI614" s="37"/>
      <c r="BJ614" s="37"/>
      <c r="BK614" s="37"/>
      <c r="BL614" s="37"/>
      <c r="BM614" s="37"/>
      <c r="BN614" s="37"/>
      <c r="BO614" s="37"/>
      <c r="BP614" s="37"/>
      <c r="BQ614" s="37"/>
      <c r="BR614" s="37"/>
      <c r="BS614" s="37"/>
      <c r="BT614" s="37"/>
      <c r="BU614" s="37"/>
      <c r="BV614" s="37"/>
      <c r="BW614" s="37"/>
      <c r="BX614" s="37"/>
      <c r="BY614" s="37"/>
      <c r="BZ614" s="37"/>
      <c r="CA614" s="37"/>
      <c r="CB614" s="37"/>
      <c r="CC614" s="37"/>
      <c r="CD614" s="37"/>
      <c r="CE614" s="37"/>
      <c r="CF614" s="37"/>
      <c r="CG614" s="37"/>
      <c r="CH614" s="37"/>
      <c r="CI614" s="37"/>
      <c r="CJ614" s="37"/>
      <c r="CK614" s="37"/>
    </row>
    <row r="615" spans="1:89" hidden="1" x14ac:dyDescent="0.25">
      <c r="A615" s="17" t="s">
        <v>180</v>
      </c>
      <c r="B615" s="7"/>
      <c r="C615" s="111"/>
      <c r="D615" s="111"/>
      <c r="E615" s="111"/>
      <c r="F615" s="111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F615" s="37"/>
      <c r="AG615" s="37"/>
      <c r="AH615" s="37"/>
      <c r="AI615" s="37"/>
      <c r="AJ615" s="37"/>
      <c r="AK615" s="37"/>
      <c r="AL615" s="37"/>
      <c r="AM615" s="37"/>
      <c r="AN615" s="37"/>
      <c r="AO615" s="37"/>
      <c r="AP615" s="37"/>
      <c r="AQ615" s="37"/>
      <c r="AR615" s="37"/>
      <c r="AS615" s="37"/>
      <c r="AT615" s="37"/>
      <c r="AU615" s="37"/>
      <c r="AV615" s="37"/>
      <c r="AW615" s="37"/>
      <c r="AX615" s="37"/>
      <c r="AY615" s="37"/>
      <c r="AZ615" s="37"/>
      <c r="BA615" s="37"/>
      <c r="BB615" s="37"/>
      <c r="BC615" s="37"/>
      <c r="BD615" s="37"/>
      <c r="BE615" s="37"/>
      <c r="BF615" s="37"/>
      <c r="BG615" s="37"/>
      <c r="BH615" s="37"/>
      <c r="BI615" s="37"/>
      <c r="BJ615" s="37"/>
      <c r="BK615" s="37"/>
      <c r="BL615" s="37"/>
      <c r="BM615" s="37"/>
      <c r="BN615" s="37"/>
      <c r="BO615" s="37"/>
      <c r="BP615" s="37"/>
      <c r="BQ615" s="37"/>
      <c r="BR615" s="37"/>
      <c r="BS615" s="37"/>
      <c r="BT615" s="37"/>
      <c r="BU615" s="37"/>
      <c r="BV615" s="37"/>
      <c r="BW615" s="37"/>
      <c r="BX615" s="37"/>
      <c r="BY615" s="37"/>
      <c r="BZ615" s="37"/>
      <c r="CA615" s="37"/>
      <c r="CB615" s="37"/>
      <c r="CC615" s="37"/>
      <c r="CD615" s="37"/>
      <c r="CE615" s="37"/>
      <c r="CF615" s="37"/>
      <c r="CG615" s="37"/>
      <c r="CH615" s="37"/>
      <c r="CI615" s="37"/>
      <c r="CJ615" s="37"/>
      <c r="CK615" s="37"/>
    </row>
    <row r="616" spans="1:89" ht="30" hidden="1" x14ac:dyDescent="0.25">
      <c r="A616" s="17" t="s">
        <v>181</v>
      </c>
      <c r="B616" s="102"/>
      <c r="C616" s="133">
        <f>C617+C618+C619+C621</f>
        <v>0</v>
      </c>
      <c r="D616" s="111"/>
      <c r="E616" s="111"/>
      <c r="F616" s="111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F616" s="37"/>
      <c r="AG616" s="37"/>
      <c r="AH616" s="37"/>
      <c r="AI616" s="37"/>
      <c r="AJ616" s="37"/>
      <c r="AK616" s="37"/>
      <c r="AL616" s="37"/>
      <c r="AM616" s="37"/>
      <c r="AN616" s="37"/>
      <c r="AO616" s="37"/>
      <c r="AP616" s="37"/>
      <c r="AQ616" s="37"/>
      <c r="AR616" s="37"/>
      <c r="AS616" s="37"/>
      <c r="AT616" s="37"/>
      <c r="AU616" s="37"/>
      <c r="AV616" s="37"/>
      <c r="AW616" s="37"/>
      <c r="AX616" s="37"/>
      <c r="AY616" s="37"/>
      <c r="AZ616" s="37"/>
      <c r="BA616" s="37"/>
      <c r="BB616" s="37"/>
      <c r="BC616" s="37"/>
      <c r="BD616" s="37"/>
      <c r="BE616" s="37"/>
      <c r="BF616" s="37"/>
      <c r="BG616" s="37"/>
      <c r="BH616" s="37"/>
      <c r="BI616" s="37"/>
      <c r="BJ616" s="37"/>
      <c r="BK616" s="37"/>
      <c r="BL616" s="37"/>
      <c r="BM616" s="37"/>
      <c r="BN616" s="37"/>
      <c r="BO616" s="37"/>
      <c r="BP616" s="37"/>
      <c r="BQ616" s="37"/>
      <c r="BR616" s="37"/>
      <c r="BS616" s="37"/>
      <c r="BT616" s="37"/>
      <c r="BU616" s="37"/>
      <c r="BV616" s="37"/>
      <c r="BW616" s="37"/>
      <c r="BX616" s="37"/>
      <c r="BY616" s="37"/>
      <c r="BZ616" s="37"/>
      <c r="CA616" s="37"/>
      <c r="CB616" s="37"/>
      <c r="CC616" s="37"/>
      <c r="CD616" s="37"/>
      <c r="CE616" s="37"/>
      <c r="CF616" s="37"/>
      <c r="CG616" s="37"/>
      <c r="CH616" s="37"/>
      <c r="CI616" s="37"/>
      <c r="CJ616" s="37"/>
      <c r="CK616" s="37"/>
    </row>
    <row r="617" spans="1:89" ht="30" hidden="1" x14ac:dyDescent="0.25">
      <c r="A617" s="17" t="s">
        <v>182</v>
      </c>
      <c r="B617" s="102"/>
      <c r="C617" s="133"/>
      <c r="D617" s="111"/>
      <c r="E617" s="111"/>
      <c r="F617" s="111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F617" s="37"/>
      <c r="AG617" s="37"/>
      <c r="AH617" s="37"/>
      <c r="AI617" s="37"/>
      <c r="AJ617" s="37"/>
      <c r="AK617" s="37"/>
      <c r="AL617" s="37"/>
      <c r="AM617" s="37"/>
      <c r="AN617" s="37"/>
      <c r="AO617" s="37"/>
      <c r="AP617" s="37"/>
      <c r="AQ617" s="37"/>
      <c r="AR617" s="37"/>
      <c r="AS617" s="37"/>
      <c r="AT617" s="37"/>
      <c r="AU617" s="37"/>
      <c r="AV617" s="37"/>
      <c r="AW617" s="37"/>
      <c r="AX617" s="37"/>
      <c r="AY617" s="37"/>
      <c r="AZ617" s="37"/>
      <c r="BA617" s="37"/>
      <c r="BB617" s="37"/>
      <c r="BC617" s="37"/>
      <c r="BD617" s="37"/>
      <c r="BE617" s="37"/>
      <c r="BF617" s="37"/>
      <c r="BG617" s="37"/>
      <c r="BH617" s="37"/>
      <c r="BI617" s="37"/>
      <c r="BJ617" s="37"/>
      <c r="BK617" s="37"/>
      <c r="BL617" s="37"/>
      <c r="BM617" s="37"/>
      <c r="BN617" s="37"/>
      <c r="BO617" s="37"/>
      <c r="BP617" s="37"/>
      <c r="BQ617" s="37"/>
      <c r="BR617" s="37"/>
      <c r="BS617" s="37"/>
      <c r="BT617" s="37"/>
      <c r="BU617" s="37"/>
      <c r="BV617" s="37"/>
      <c r="BW617" s="37"/>
      <c r="BX617" s="37"/>
      <c r="BY617" s="37"/>
      <c r="BZ617" s="37"/>
      <c r="CA617" s="37"/>
      <c r="CB617" s="37"/>
      <c r="CC617" s="37"/>
      <c r="CD617" s="37"/>
      <c r="CE617" s="37"/>
      <c r="CF617" s="37"/>
      <c r="CG617" s="37"/>
      <c r="CH617" s="37"/>
      <c r="CI617" s="37"/>
      <c r="CJ617" s="37"/>
      <c r="CK617" s="37"/>
    </row>
    <row r="618" spans="1:89" ht="30" hidden="1" x14ac:dyDescent="0.25">
      <c r="A618" s="17" t="s">
        <v>183</v>
      </c>
      <c r="B618" s="102"/>
      <c r="C618" s="133"/>
      <c r="D618" s="111"/>
      <c r="E618" s="111"/>
      <c r="F618" s="111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F618" s="37"/>
      <c r="AG618" s="37"/>
      <c r="AH618" s="37"/>
      <c r="AI618" s="37"/>
      <c r="AJ618" s="37"/>
      <c r="AK618" s="37"/>
      <c r="AL618" s="37"/>
      <c r="AM618" s="37"/>
      <c r="AN618" s="37"/>
      <c r="AO618" s="37"/>
      <c r="AP618" s="37"/>
      <c r="AQ618" s="37"/>
      <c r="AR618" s="37"/>
      <c r="AS618" s="37"/>
      <c r="AT618" s="37"/>
      <c r="AU618" s="37"/>
      <c r="AV618" s="37"/>
      <c r="AW618" s="37"/>
      <c r="AX618" s="37"/>
      <c r="AY618" s="37"/>
      <c r="AZ618" s="37"/>
      <c r="BA618" s="37"/>
      <c r="BB618" s="37"/>
      <c r="BC618" s="37"/>
      <c r="BD618" s="37"/>
      <c r="BE618" s="37"/>
      <c r="BF618" s="37"/>
      <c r="BG618" s="37"/>
      <c r="BH618" s="37"/>
      <c r="BI618" s="37"/>
      <c r="BJ618" s="37"/>
      <c r="BK618" s="37"/>
      <c r="BL618" s="37"/>
      <c r="BM618" s="37"/>
      <c r="BN618" s="37"/>
      <c r="BO618" s="37"/>
      <c r="BP618" s="37"/>
      <c r="BQ618" s="37"/>
      <c r="BR618" s="37"/>
      <c r="BS618" s="37"/>
      <c r="BT618" s="37"/>
      <c r="BU618" s="37"/>
      <c r="BV618" s="37"/>
      <c r="BW618" s="37"/>
      <c r="BX618" s="37"/>
      <c r="BY618" s="37"/>
      <c r="BZ618" s="37"/>
      <c r="CA618" s="37"/>
      <c r="CB618" s="37"/>
      <c r="CC618" s="37"/>
      <c r="CD618" s="37"/>
      <c r="CE618" s="37"/>
      <c r="CF618" s="37"/>
      <c r="CG618" s="37"/>
      <c r="CH618" s="37"/>
      <c r="CI618" s="37"/>
      <c r="CJ618" s="37"/>
      <c r="CK618" s="37"/>
    </row>
    <row r="619" spans="1:89" ht="45" hidden="1" x14ac:dyDescent="0.25">
      <c r="A619" s="17" t="s">
        <v>250</v>
      </c>
      <c r="B619" s="102"/>
      <c r="C619" s="133"/>
      <c r="D619" s="111"/>
      <c r="E619" s="111"/>
      <c r="F619" s="111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F619" s="37"/>
      <c r="AG619" s="37"/>
      <c r="AH619" s="37"/>
      <c r="AI619" s="37"/>
      <c r="AJ619" s="37"/>
      <c r="AK619" s="37"/>
      <c r="AL619" s="37"/>
      <c r="AM619" s="37"/>
      <c r="AN619" s="37"/>
      <c r="AO619" s="37"/>
      <c r="AP619" s="37"/>
      <c r="AQ619" s="37"/>
      <c r="AR619" s="37"/>
      <c r="AS619" s="37"/>
      <c r="AT619" s="37"/>
      <c r="AU619" s="37"/>
      <c r="AV619" s="37"/>
      <c r="AW619" s="37"/>
      <c r="AX619" s="37"/>
      <c r="AY619" s="37"/>
      <c r="AZ619" s="37"/>
      <c r="BA619" s="37"/>
      <c r="BB619" s="37"/>
      <c r="BC619" s="37"/>
      <c r="BD619" s="37"/>
      <c r="BE619" s="37"/>
      <c r="BF619" s="37"/>
      <c r="BG619" s="37"/>
      <c r="BH619" s="37"/>
      <c r="BI619" s="37"/>
      <c r="BJ619" s="37"/>
      <c r="BK619" s="37"/>
      <c r="BL619" s="37"/>
      <c r="BM619" s="37"/>
      <c r="BN619" s="37"/>
      <c r="BO619" s="37"/>
      <c r="BP619" s="37"/>
      <c r="BQ619" s="37"/>
      <c r="BR619" s="37"/>
      <c r="BS619" s="37"/>
      <c r="BT619" s="37"/>
      <c r="BU619" s="37"/>
      <c r="BV619" s="37"/>
      <c r="BW619" s="37"/>
      <c r="BX619" s="37"/>
      <c r="BY619" s="37"/>
      <c r="BZ619" s="37"/>
      <c r="CA619" s="37"/>
      <c r="CB619" s="37"/>
      <c r="CC619" s="37"/>
      <c r="CD619" s="37"/>
      <c r="CE619" s="37"/>
      <c r="CF619" s="37"/>
      <c r="CG619" s="37"/>
      <c r="CH619" s="37"/>
      <c r="CI619" s="37"/>
      <c r="CJ619" s="37"/>
      <c r="CK619" s="37"/>
    </row>
    <row r="620" spans="1:89" hidden="1" x14ac:dyDescent="0.25">
      <c r="A620" s="220" t="s">
        <v>251</v>
      </c>
      <c r="B620" s="102"/>
      <c r="C620" s="133"/>
      <c r="D620" s="111"/>
      <c r="E620" s="111"/>
      <c r="F620" s="111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F620" s="37"/>
      <c r="AG620" s="37"/>
      <c r="AH620" s="37"/>
      <c r="AI620" s="37"/>
      <c r="AJ620" s="37"/>
      <c r="AK620" s="37"/>
      <c r="AL620" s="37"/>
      <c r="AM620" s="37"/>
      <c r="AN620" s="37"/>
      <c r="AO620" s="37"/>
      <c r="AP620" s="37"/>
      <c r="AQ620" s="37"/>
      <c r="AR620" s="37"/>
      <c r="AS620" s="37"/>
      <c r="AT620" s="37"/>
      <c r="AU620" s="37"/>
      <c r="AV620" s="37"/>
      <c r="AW620" s="37"/>
      <c r="AX620" s="37"/>
      <c r="AY620" s="37"/>
      <c r="AZ620" s="37"/>
      <c r="BA620" s="37"/>
      <c r="BB620" s="37"/>
      <c r="BC620" s="37"/>
      <c r="BD620" s="37"/>
      <c r="BE620" s="37"/>
      <c r="BF620" s="37"/>
      <c r="BG620" s="37"/>
      <c r="BH620" s="37"/>
      <c r="BI620" s="37"/>
      <c r="BJ620" s="37"/>
      <c r="BK620" s="37"/>
      <c r="BL620" s="37"/>
      <c r="BM620" s="37"/>
      <c r="BN620" s="37"/>
      <c r="BO620" s="37"/>
      <c r="BP620" s="37"/>
      <c r="BQ620" s="37"/>
      <c r="BR620" s="37"/>
      <c r="BS620" s="37"/>
      <c r="BT620" s="37"/>
      <c r="BU620" s="37"/>
      <c r="BV620" s="37"/>
      <c r="BW620" s="37"/>
      <c r="BX620" s="37"/>
      <c r="BY620" s="37"/>
      <c r="BZ620" s="37"/>
      <c r="CA620" s="37"/>
      <c r="CB620" s="37"/>
      <c r="CC620" s="37"/>
      <c r="CD620" s="37"/>
      <c r="CE620" s="37"/>
      <c r="CF620" s="37"/>
      <c r="CG620" s="37"/>
      <c r="CH620" s="37"/>
      <c r="CI620" s="37"/>
      <c r="CJ620" s="37"/>
      <c r="CK620" s="37"/>
    </row>
    <row r="621" spans="1:89" ht="30" hidden="1" x14ac:dyDescent="0.25">
      <c r="A621" s="17" t="s">
        <v>252</v>
      </c>
      <c r="B621" s="102"/>
      <c r="C621" s="133"/>
      <c r="D621" s="111"/>
      <c r="E621" s="111"/>
      <c r="F621" s="111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F621" s="37"/>
      <c r="AG621" s="37"/>
      <c r="AH621" s="37"/>
      <c r="AI621" s="37"/>
      <c r="AJ621" s="37"/>
      <c r="AK621" s="37"/>
      <c r="AL621" s="37"/>
      <c r="AM621" s="37"/>
      <c r="AN621" s="37"/>
      <c r="AO621" s="37"/>
      <c r="AP621" s="37"/>
      <c r="AQ621" s="37"/>
      <c r="AR621" s="37"/>
      <c r="AS621" s="37"/>
      <c r="AT621" s="37"/>
      <c r="AU621" s="37"/>
      <c r="AV621" s="37"/>
      <c r="AW621" s="37"/>
      <c r="AX621" s="37"/>
      <c r="AY621" s="37"/>
      <c r="AZ621" s="37"/>
      <c r="BA621" s="37"/>
      <c r="BB621" s="37"/>
      <c r="BC621" s="37"/>
      <c r="BD621" s="37"/>
      <c r="BE621" s="37"/>
      <c r="BF621" s="37"/>
      <c r="BG621" s="37"/>
      <c r="BH621" s="37"/>
      <c r="BI621" s="37"/>
      <c r="BJ621" s="37"/>
      <c r="BK621" s="37"/>
      <c r="BL621" s="37"/>
      <c r="BM621" s="37"/>
      <c r="BN621" s="37"/>
      <c r="BO621" s="37"/>
      <c r="BP621" s="37"/>
      <c r="BQ621" s="37"/>
      <c r="BR621" s="37"/>
      <c r="BS621" s="37"/>
      <c r="BT621" s="37"/>
      <c r="BU621" s="37"/>
      <c r="BV621" s="37"/>
      <c r="BW621" s="37"/>
      <c r="BX621" s="37"/>
      <c r="BY621" s="37"/>
      <c r="BZ621" s="37"/>
      <c r="CA621" s="37"/>
      <c r="CB621" s="37"/>
      <c r="CC621" s="37"/>
      <c r="CD621" s="37"/>
      <c r="CE621" s="37"/>
      <c r="CF621" s="37"/>
      <c r="CG621" s="37"/>
      <c r="CH621" s="37"/>
      <c r="CI621" s="37"/>
      <c r="CJ621" s="37"/>
      <c r="CK621" s="37"/>
    </row>
    <row r="622" spans="1:89" hidden="1" x14ac:dyDescent="0.25">
      <c r="A622" s="220" t="s">
        <v>251</v>
      </c>
      <c r="B622" s="102"/>
      <c r="C622" s="133"/>
      <c r="D622" s="111"/>
      <c r="E622" s="111"/>
      <c r="F622" s="111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F622" s="37"/>
      <c r="AG622" s="37"/>
      <c r="AH622" s="37"/>
      <c r="AI622" s="37"/>
      <c r="AJ622" s="37"/>
      <c r="AK622" s="37"/>
      <c r="AL622" s="37"/>
      <c r="AM622" s="37"/>
      <c r="AN622" s="37"/>
      <c r="AO622" s="37"/>
      <c r="AP622" s="37"/>
      <c r="AQ622" s="37"/>
      <c r="AR622" s="37"/>
      <c r="AS622" s="37"/>
      <c r="AT622" s="37"/>
      <c r="AU622" s="37"/>
      <c r="AV622" s="37"/>
      <c r="AW622" s="37"/>
      <c r="AX622" s="37"/>
      <c r="AY622" s="37"/>
      <c r="AZ622" s="37"/>
      <c r="BA622" s="37"/>
      <c r="BB622" s="37"/>
      <c r="BC622" s="37"/>
      <c r="BD622" s="37"/>
      <c r="BE622" s="37"/>
      <c r="BF622" s="37"/>
      <c r="BG622" s="37"/>
      <c r="BH622" s="37"/>
      <c r="BI622" s="37"/>
      <c r="BJ622" s="37"/>
      <c r="BK622" s="37"/>
      <c r="BL622" s="37"/>
      <c r="BM622" s="37"/>
      <c r="BN622" s="37"/>
      <c r="BO622" s="37"/>
      <c r="BP622" s="37"/>
      <c r="BQ622" s="37"/>
      <c r="BR622" s="37"/>
      <c r="BS622" s="37"/>
      <c r="BT622" s="37"/>
      <c r="BU622" s="37"/>
      <c r="BV622" s="37"/>
      <c r="BW622" s="37"/>
      <c r="BX622" s="37"/>
      <c r="BY622" s="37"/>
      <c r="BZ622" s="37"/>
      <c r="CA622" s="37"/>
      <c r="CB622" s="37"/>
      <c r="CC622" s="37"/>
      <c r="CD622" s="37"/>
      <c r="CE622" s="37"/>
      <c r="CF622" s="37"/>
      <c r="CG622" s="37"/>
      <c r="CH622" s="37"/>
      <c r="CI622" s="37"/>
      <c r="CJ622" s="37"/>
      <c r="CK622" s="37"/>
    </row>
    <row r="623" spans="1:89" ht="30" hidden="1" x14ac:dyDescent="0.25">
      <c r="A623" s="17" t="s">
        <v>219</v>
      </c>
      <c r="B623" s="102"/>
      <c r="C623" s="133">
        <f>C624+C625+C627+C629</f>
        <v>0</v>
      </c>
      <c r="D623" s="111"/>
      <c r="E623" s="111"/>
      <c r="F623" s="111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F623" s="37"/>
      <c r="AG623" s="37"/>
      <c r="AH623" s="37"/>
      <c r="AI623" s="37"/>
      <c r="AJ623" s="37"/>
      <c r="AK623" s="37"/>
      <c r="AL623" s="37"/>
      <c r="AM623" s="37"/>
      <c r="AN623" s="37"/>
      <c r="AO623" s="37"/>
      <c r="AP623" s="37"/>
      <c r="AQ623" s="37"/>
      <c r="AR623" s="37"/>
      <c r="AS623" s="37"/>
      <c r="AT623" s="37"/>
      <c r="AU623" s="37"/>
      <c r="AV623" s="37"/>
      <c r="AW623" s="37"/>
      <c r="AX623" s="37"/>
      <c r="AY623" s="37"/>
      <c r="AZ623" s="37"/>
      <c r="BA623" s="37"/>
      <c r="BB623" s="37"/>
      <c r="BC623" s="37"/>
      <c r="BD623" s="37"/>
      <c r="BE623" s="37"/>
      <c r="BF623" s="37"/>
      <c r="BG623" s="37"/>
      <c r="BH623" s="37"/>
      <c r="BI623" s="37"/>
      <c r="BJ623" s="37"/>
      <c r="BK623" s="37"/>
      <c r="BL623" s="37"/>
      <c r="BM623" s="37"/>
      <c r="BN623" s="37"/>
      <c r="BO623" s="37"/>
      <c r="BP623" s="37"/>
      <c r="BQ623" s="37"/>
      <c r="BR623" s="37"/>
      <c r="BS623" s="37"/>
      <c r="BT623" s="37"/>
      <c r="BU623" s="37"/>
      <c r="BV623" s="37"/>
      <c r="BW623" s="37"/>
      <c r="BX623" s="37"/>
      <c r="BY623" s="37"/>
      <c r="BZ623" s="37"/>
      <c r="CA623" s="37"/>
      <c r="CB623" s="37"/>
      <c r="CC623" s="37"/>
      <c r="CD623" s="37"/>
      <c r="CE623" s="37"/>
      <c r="CF623" s="37"/>
      <c r="CG623" s="37"/>
      <c r="CH623" s="37"/>
      <c r="CI623" s="37"/>
      <c r="CJ623" s="37"/>
      <c r="CK623" s="37"/>
    </row>
    <row r="624" spans="1:89" ht="30" hidden="1" x14ac:dyDescent="0.25">
      <c r="A624" s="17" t="s">
        <v>220</v>
      </c>
      <c r="B624" s="102"/>
      <c r="C624" s="133"/>
      <c r="D624" s="111"/>
      <c r="E624" s="111"/>
      <c r="F624" s="111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F624" s="37"/>
      <c r="AG624" s="37"/>
      <c r="AH624" s="37"/>
      <c r="AI624" s="37"/>
      <c r="AJ624" s="37"/>
      <c r="AK624" s="37"/>
      <c r="AL624" s="37"/>
      <c r="AM624" s="37"/>
      <c r="AN624" s="37"/>
      <c r="AO624" s="37"/>
      <c r="AP624" s="37"/>
      <c r="AQ624" s="37"/>
      <c r="AR624" s="37"/>
      <c r="AS624" s="37"/>
      <c r="AT624" s="37"/>
      <c r="AU624" s="37"/>
      <c r="AV624" s="37"/>
      <c r="AW624" s="37"/>
      <c r="AX624" s="37"/>
      <c r="AY624" s="37"/>
      <c r="AZ624" s="37"/>
      <c r="BA624" s="37"/>
      <c r="BB624" s="37"/>
      <c r="BC624" s="37"/>
      <c r="BD624" s="37"/>
      <c r="BE624" s="37"/>
      <c r="BF624" s="37"/>
      <c r="BG624" s="37"/>
      <c r="BH624" s="37"/>
      <c r="BI624" s="37"/>
      <c r="BJ624" s="37"/>
      <c r="BK624" s="37"/>
      <c r="BL624" s="37"/>
      <c r="BM624" s="37"/>
      <c r="BN624" s="37"/>
      <c r="BO624" s="37"/>
      <c r="BP624" s="37"/>
      <c r="BQ624" s="37"/>
      <c r="BR624" s="37"/>
      <c r="BS624" s="37"/>
      <c r="BT624" s="37"/>
      <c r="BU624" s="37"/>
      <c r="BV624" s="37"/>
      <c r="BW624" s="37"/>
      <c r="BX624" s="37"/>
      <c r="BY624" s="37"/>
      <c r="BZ624" s="37"/>
      <c r="CA624" s="37"/>
      <c r="CB624" s="37"/>
      <c r="CC624" s="37"/>
      <c r="CD624" s="37"/>
      <c r="CE624" s="37"/>
      <c r="CF624" s="37"/>
      <c r="CG624" s="37"/>
      <c r="CH624" s="37"/>
      <c r="CI624" s="37"/>
      <c r="CJ624" s="37"/>
      <c r="CK624" s="37"/>
    </row>
    <row r="625" spans="1:89" ht="45" hidden="1" x14ac:dyDescent="0.25">
      <c r="A625" s="17" t="s">
        <v>253</v>
      </c>
      <c r="B625" s="102"/>
      <c r="C625" s="133"/>
      <c r="D625" s="111"/>
      <c r="E625" s="111"/>
      <c r="F625" s="111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F625" s="37"/>
      <c r="AG625" s="37"/>
      <c r="AH625" s="37"/>
      <c r="AI625" s="37"/>
      <c r="AJ625" s="37"/>
      <c r="AK625" s="37"/>
      <c r="AL625" s="37"/>
      <c r="AM625" s="37"/>
      <c r="AN625" s="37"/>
      <c r="AO625" s="37"/>
      <c r="AP625" s="37"/>
      <c r="AQ625" s="37"/>
      <c r="AR625" s="37"/>
      <c r="AS625" s="37"/>
      <c r="AT625" s="37"/>
      <c r="AU625" s="37"/>
      <c r="AV625" s="37"/>
      <c r="AW625" s="37"/>
      <c r="AX625" s="37"/>
      <c r="AY625" s="37"/>
      <c r="AZ625" s="37"/>
      <c r="BA625" s="37"/>
      <c r="BB625" s="37"/>
      <c r="BC625" s="37"/>
      <c r="BD625" s="37"/>
      <c r="BE625" s="37"/>
      <c r="BF625" s="37"/>
      <c r="BG625" s="37"/>
      <c r="BH625" s="37"/>
      <c r="BI625" s="37"/>
      <c r="BJ625" s="37"/>
      <c r="BK625" s="37"/>
      <c r="BL625" s="37"/>
      <c r="BM625" s="37"/>
      <c r="BN625" s="37"/>
      <c r="BO625" s="37"/>
      <c r="BP625" s="37"/>
      <c r="BQ625" s="37"/>
      <c r="BR625" s="37"/>
      <c r="BS625" s="37"/>
      <c r="BT625" s="37"/>
      <c r="BU625" s="37"/>
      <c r="BV625" s="37"/>
      <c r="BW625" s="37"/>
      <c r="BX625" s="37"/>
      <c r="BY625" s="37"/>
      <c r="BZ625" s="37"/>
      <c r="CA625" s="37"/>
      <c r="CB625" s="37"/>
      <c r="CC625" s="37"/>
      <c r="CD625" s="37"/>
      <c r="CE625" s="37"/>
      <c r="CF625" s="37"/>
      <c r="CG625" s="37"/>
      <c r="CH625" s="37"/>
      <c r="CI625" s="37"/>
      <c r="CJ625" s="37"/>
      <c r="CK625" s="37"/>
    </row>
    <row r="626" spans="1:89" hidden="1" x14ac:dyDescent="0.25">
      <c r="A626" s="220" t="s">
        <v>251</v>
      </c>
      <c r="B626" s="102"/>
      <c r="C626" s="133"/>
      <c r="D626" s="111"/>
      <c r="E626" s="111"/>
      <c r="F626" s="111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  <c r="BA626" s="37"/>
      <c r="BB626" s="37"/>
      <c r="BC626" s="37"/>
      <c r="BD626" s="37"/>
      <c r="BE626" s="37"/>
      <c r="BF626" s="37"/>
      <c r="BG626" s="37"/>
      <c r="BH626" s="37"/>
      <c r="BI626" s="37"/>
      <c r="BJ626" s="37"/>
      <c r="BK626" s="37"/>
      <c r="BL626" s="37"/>
      <c r="BM626" s="37"/>
      <c r="BN626" s="37"/>
      <c r="BO626" s="37"/>
      <c r="BP626" s="37"/>
      <c r="BQ626" s="37"/>
      <c r="BR626" s="37"/>
      <c r="BS626" s="37"/>
      <c r="BT626" s="37"/>
      <c r="BU626" s="37"/>
      <c r="BV626" s="37"/>
      <c r="BW626" s="37"/>
      <c r="BX626" s="37"/>
      <c r="BY626" s="37"/>
      <c r="BZ626" s="37"/>
      <c r="CA626" s="37"/>
      <c r="CB626" s="37"/>
      <c r="CC626" s="37"/>
      <c r="CD626" s="37"/>
      <c r="CE626" s="37"/>
      <c r="CF626" s="37"/>
      <c r="CG626" s="37"/>
      <c r="CH626" s="37"/>
      <c r="CI626" s="37"/>
      <c r="CJ626" s="37"/>
      <c r="CK626" s="37"/>
    </row>
    <row r="627" spans="1:89" ht="45" hidden="1" x14ac:dyDescent="0.25">
      <c r="A627" s="17" t="s">
        <v>254</v>
      </c>
      <c r="B627" s="102"/>
      <c r="C627" s="133"/>
      <c r="D627" s="111"/>
      <c r="E627" s="111"/>
      <c r="F627" s="111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  <c r="BA627" s="37"/>
      <c r="BB627" s="37"/>
      <c r="BC627" s="37"/>
      <c r="BD627" s="37"/>
      <c r="BE627" s="37"/>
      <c r="BF627" s="37"/>
      <c r="BG627" s="37"/>
      <c r="BH627" s="37"/>
      <c r="BI627" s="37"/>
      <c r="BJ627" s="37"/>
      <c r="BK627" s="37"/>
      <c r="BL627" s="37"/>
      <c r="BM627" s="37"/>
      <c r="BN627" s="37"/>
      <c r="BO627" s="37"/>
      <c r="BP627" s="37"/>
      <c r="BQ627" s="37"/>
      <c r="BR627" s="37"/>
      <c r="BS627" s="37"/>
      <c r="BT627" s="37"/>
      <c r="BU627" s="37"/>
      <c r="BV627" s="37"/>
      <c r="BW627" s="37"/>
      <c r="BX627" s="37"/>
      <c r="BY627" s="37"/>
      <c r="BZ627" s="37"/>
      <c r="CA627" s="37"/>
      <c r="CB627" s="37"/>
      <c r="CC627" s="37"/>
      <c r="CD627" s="37"/>
      <c r="CE627" s="37"/>
      <c r="CF627" s="37"/>
      <c r="CG627" s="37"/>
      <c r="CH627" s="37"/>
      <c r="CI627" s="37"/>
      <c r="CJ627" s="37"/>
      <c r="CK627" s="37"/>
    </row>
    <row r="628" spans="1:89" hidden="1" x14ac:dyDescent="0.25">
      <c r="A628" s="220" t="s">
        <v>251</v>
      </c>
      <c r="B628" s="102"/>
      <c r="C628" s="133"/>
      <c r="D628" s="111"/>
      <c r="E628" s="111"/>
      <c r="F628" s="111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  <c r="BA628" s="37"/>
      <c r="BB628" s="37"/>
      <c r="BC628" s="37"/>
      <c r="BD628" s="37"/>
      <c r="BE628" s="37"/>
      <c r="BF628" s="37"/>
      <c r="BG628" s="37"/>
      <c r="BH628" s="37"/>
      <c r="BI628" s="37"/>
      <c r="BJ628" s="37"/>
      <c r="BK628" s="37"/>
      <c r="BL628" s="37"/>
      <c r="BM628" s="37"/>
      <c r="BN628" s="37"/>
      <c r="BO628" s="37"/>
      <c r="BP628" s="37"/>
      <c r="BQ628" s="37"/>
      <c r="BR628" s="37"/>
      <c r="BS628" s="37"/>
      <c r="BT628" s="37"/>
      <c r="BU628" s="37"/>
      <c r="BV628" s="37"/>
      <c r="BW628" s="37"/>
      <c r="BX628" s="37"/>
      <c r="BY628" s="37"/>
      <c r="BZ628" s="37"/>
      <c r="CA628" s="37"/>
      <c r="CB628" s="37"/>
      <c r="CC628" s="37"/>
      <c r="CD628" s="37"/>
      <c r="CE628" s="37"/>
      <c r="CF628" s="37"/>
      <c r="CG628" s="37"/>
      <c r="CH628" s="37"/>
      <c r="CI628" s="37"/>
      <c r="CJ628" s="37"/>
      <c r="CK628" s="37"/>
    </row>
    <row r="629" spans="1:89" ht="30" hidden="1" x14ac:dyDescent="0.25">
      <c r="A629" s="17" t="s">
        <v>221</v>
      </c>
      <c r="B629" s="102"/>
      <c r="C629" s="133"/>
      <c r="D629" s="111"/>
      <c r="E629" s="111"/>
      <c r="F629" s="111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  <c r="BA629" s="37"/>
      <c r="BB629" s="37"/>
      <c r="BC629" s="37"/>
      <c r="BD629" s="37"/>
      <c r="BE629" s="37"/>
      <c r="BF629" s="37"/>
      <c r="BG629" s="37"/>
      <c r="BH629" s="37"/>
      <c r="BI629" s="37"/>
      <c r="BJ629" s="37"/>
      <c r="BK629" s="37"/>
      <c r="BL629" s="37"/>
      <c r="BM629" s="37"/>
      <c r="BN629" s="37"/>
      <c r="BO629" s="37"/>
      <c r="BP629" s="37"/>
      <c r="BQ629" s="37"/>
      <c r="BR629" s="37"/>
      <c r="BS629" s="37"/>
      <c r="BT629" s="37"/>
      <c r="BU629" s="37"/>
      <c r="BV629" s="37"/>
      <c r="BW629" s="37"/>
      <c r="BX629" s="37"/>
      <c r="BY629" s="37"/>
      <c r="BZ629" s="37"/>
      <c r="CA629" s="37"/>
      <c r="CB629" s="37"/>
      <c r="CC629" s="37"/>
      <c r="CD629" s="37"/>
      <c r="CE629" s="37"/>
      <c r="CF629" s="37"/>
      <c r="CG629" s="37"/>
      <c r="CH629" s="37"/>
      <c r="CI629" s="37"/>
      <c r="CJ629" s="37"/>
      <c r="CK629" s="37"/>
    </row>
    <row r="630" spans="1:89" hidden="1" x14ac:dyDescent="0.25">
      <c r="A630" s="220" t="s">
        <v>251</v>
      </c>
      <c r="B630" s="102"/>
      <c r="C630" s="133"/>
      <c r="D630" s="111"/>
      <c r="E630" s="111"/>
      <c r="F630" s="111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  <c r="BA630" s="37"/>
      <c r="BB630" s="37"/>
      <c r="BC630" s="37"/>
      <c r="BD630" s="37"/>
      <c r="BE630" s="37"/>
      <c r="BF630" s="37"/>
      <c r="BG630" s="37"/>
      <c r="BH630" s="37"/>
      <c r="BI630" s="37"/>
      <c r="BJ630" s="37"/>
      <c r="BK630" s="37"/>
      <c r="BL630" s="37"/>
      <c r="BM630" s="37"/>
      <c r="BN630" s="37"/>
      <c r="BO630" s="37"/>
      <c r="BP630" s="37"/>
      <c r="BQ630" s="37"/>
      <c r="BR630" s="37"/>
      <c r="BS630" s="37"/>
      <c r="BT630" s="37"/>
      <c r="BU630" s="37"/>
      <c r="BV630" s="37"/>
      <c r="BW630" s="37"/>
      <c r="BX630" s="37"/>
      <c r="BY630" s="37"/>
      <c r="BZ630" s="37"/>
      <c r="CA630" s="37"/>
      <c r="CB630" s="37"/>
      <c r="CC630" s="37"/>
      <c r="CD630" s="37"/>
      <c r="CE630" s="37"/>
      <c r="CF630" s="37"/>
      <c r="CG630" s="37"/>
      <c r="CH630" s="37"/>
      <c r="CI630" s="37"/>
      <c r="CJ630" s="37"/>
      <c r="CK630" s="37"/>
    </row>
    <row r="631" spans="1:89" ht="30" hidden="1" x14ac:dyDescent="0.25">
      <c r="A631" s="17" t="s">
        <v>222</v>
      </c>
      <c r="B631" s="102"/>
      <c r="C631" s="133"/>
      <c r="D631" s="111"/>
      <c r="E631" s="111"/>
      <c r="F631" s="111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  <c r="BA631" s="37"/>
      <c r="BB631" s="37"/>
      <c r="BC631" s="37"/>
      <c r="BD631" s="37"/>
      <c r="BE631" s="37"/>
      <c r="BF631" s="37"/>
      <c r="BG631" s="37"/>
      <c r="BH631" s="37"/>
      <c r="BI631" s="37"/>
      <c r="BJ631" s="37"/>
      <c r="BK631" s="37"/>
      <c r="BL631" s="37"/>
      <c r="BM631" s="37"/>
      <c r="BN631" s="37"/>
      <c r="BO631" s="37"/>
      <c r="BP631" s="37"/>
      <c r="BQ631" s="37"/>
      <c r="BR631" s="37"/>
      <c r="BS631" s="37"/>
      <c r="BT631" s="37"/>
      <c r="BU631" s="37"/>
      <c r="BV631" s="37"/>
      <c r="BW631" s="37"/>
      <c r="BX631" s="37"/>
      <c r="BY631" s="37"/>
      <c r="BZ631" s="37"/>
      <c r="CA631" s="37"/>
      <c r="CB631" s="37"/>
      <c r="CC631" s="37"/>
      <c r="CD631" s="37"/>
      <c r="CE631" s="37"/>
      <c r="CF631" s="37"/>
      <c r="CG631" s="37"/>
      <c r="CH631" s="37"/>
      <c r="CI631" s="37"/>
      <c r="CJ631" s="37"/>
      <c r="CK631" s="37"/>
    </row>
    <row r="632" spans="1:89" ht="30" hidden="1" x14ac:dyDescent="0.25">
      <c r="A632" s="17" t="s">
        <v>223</v>
      </c>
      <c r="B632" s="102"/>
      <c r="C632" s="133"/>
      <c r="D632" s="111"/>
      <c r="E632" s="111"/>
      <c r="F632" s="111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  <c r="BA632" s="37"/>
      <c r="BB632" s="37"/>
      <c r="BC632" s="37"/>
      <c r="BD632" s="37"/>
      <c r="BE632" s="37"/>
      <c r="BF632" s="37"/>
      <c r="BG632" s="37"/>
      <c r="BH632" s="37"/>
      <c r="BI632" s="37"/>
      <c r="BJ632" s="37"/>
      <c r="BK632" s="37"/>
      <c r="BL632" s="37"/>
      <c r="BM632" s="37"/>
      <c r="BN632" s="37"/>
      <c r="BO632" s="37"/>
      <c r="BP632" s="37"/>
      <c r="BQ632" s="37"/>
      <c r="BR632" s="37"/>
      <c r="BS632" s="37"/>
      <c r="BT632" s="37"/>
      <c r="BU632" s="37"/>
      <c r="BV632" s="37"/>
      <c r="BW632" s="37"/>
      <c r="BX632" s="37"/>
      <c r="BY632" s="37"/>
      <c r="BZ632" s="37"/>
      <c r="CA632" s="37"/>
      <c r="CB632" s="37"/>
      <c r="CC632" s="37"/>
      <c r="CD632" s="37"/>
      <c r="CE632" s="37"/>
      <c r="CF632" s="37"/>
      <c r="CG632" s="37"/>
      <c r="CH632" s="37"/>
      <c r="CI632" s="37"/>
      <c r="CJ632" s="37"/>
      <c r="CK632" s="37"/>
    </row>
    <row r="633" spans="1:89" ht="30" hidden="1" x14ac:dyDescent="0.25">
      <c r="A633" s="17" t="s">
        <v>224</v>
      </c>
      <c r="B633" s="102"/>
      <c r="C633" s="133"/>
      <c r="D633" s="111"/>
      <c r="E633" s="111"/>
      <c r="F633" s="111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F633" s="37"/>
      <c r="AG633" s="37"/>
      <c r="AH633" s="37"/>
      <c r="AI633" s="37"/>
      <c r="AJ633" s="37"/>
      <c r="AK633" s="37"/>
      <c r="AL633" s="37"/>
      <c r="AM633" s="37"/>
      <c r="AN633" s="37"/>
      <c r="AO633" s="37"/>
      <c r="AP633" s="37"/>
      <c r="AQ633" s="37"/>
      <c r="AR633" s="37"/>
      <c r="AS633" s="37"/>
      <c r="AT633" s="37"/>
      <c r="AU633" s="37"/>
      <c r="AV633" s="37"/>
      <c r="AW633" s="37"/>
      <c r="AX633" s="37"/>
      <c r="AY633" s="37"/>
      <c r="AZ633" s="37"/>
      <c r="BA633" s="37"/>
      <c r="BB633" s="37"/>
      <c r="BC633" s="37"/>
      <c r="BD633" s="37"/>
      <c r="BE633" s="37"/>
      <c r="BF633" s="37"/>
      <c r="BG633" s="37"/>
      <c r="BH633" s="37"/>
      <c r="BI633" s="37"/>
      <c r="BJ633" s="37"/>
      <c r="BK633" s="37"/>
      <c r="BL633" s="37"/>
      <c r="BM633" s="37"/>
      <c r="BN633" s="37"/>
      <c r="BO633" s="37"/>
      <c r="BP633" s="37"/>
      <c r="BQ633" s="37"/>
      <c r="BR633" s="37"/>
      <c r="BS633" s="37"/>
      <c r="BT633" s="37"/>
      <c r="BU633" s="37"/>
      <c r="BV633" s="37"/>
      <c r="BW633" s="37"/>
      <c r="BX633" s="37"/>
      <c r="BY633" s="37"/>
      <c r="BZ633" s="37"/>
      <c r="CA633" s="37"/>
      <c r="CB633" s="37"/>
      <c r="CC633" s="37"/>
      <c r="CD633" s="37"/>
      <c r="CE633" s="37"/>
      <c r="CF633" s="37"/>
      <c r="CG633" s="37"/>
      <c r="CH633" s="37"/>
      <c r="CI633" s="37"/>
      <c r="CJ633" s="37"/>
      <c r="CK633" s="37"/>
    </row>
    <row r="634" spans="1:89" hidden="1" x14ac:dyDescent="0.25">
      <c r="A634" s="17" t="s">
        <v>225</v>
      </c>
      <c r="B634" s="7"/>
      <c r="C634" s="111"/>
      <c r="D634" s="111"/>
      <c r="E634" s="111"/>
      <c r="F634" s="111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F634" s="37"/>
      <c r="AG634" s="37"/>
      <c r="AH634" s="37"/>
      <c r="AI634" s="37"/>
      <c r="AJ634" s="37"/>
      <c r="AK634" s="37"/>
      <c r="AL634" s="37"/>
      <c r="AM634" s="37"/>
      <c r="AN634" s="37"/>
      <c r="AO634" s="37"/>
      <c r="AP634" s="37"/>
      <c r="AQ634" s="37"/>
      <c r="AR634" s="37"/>
      <c r="AS634" s="37"/>
      <c r="AT634" s="37"/>
      <c r="AU634" s="37"/>
      <c r="AV634" s="37"/>
      <c r="AW634" s="37"/>
      <c r="AX634" s="37"/>
      <c r="AY634" s="37"/>
      <c r="AZ634" s="37"/>
      <c r="BA634" s="37"/>
      <c r="BB634" s="37"/>
      <c r="BC634" s="37"/>
      <c r="BD634" s="37"/>
      <c r="BE634" s="37"/>
      <c r="BF634" s="37"/>
      <c r="BG634" s="37"/>
      <c r="BH634" s="37"/>
      <c r="BI634" s="37"/>
      <c r="BJ634" s="37"/>
      <c r="BK634" s="37"/>
      <c r="BL634" s="37"/>
      <c r="BM634" s="37"/>
      <c r="BN634" s="37"/>
      <c r="BO634" s="37"/>
      <c r="BP634" s="37"/>
      <c r="BQ634" s="37"/>
      <c r="BR634" s="37"/>
      <c r="BS634" s="37"/>
      <c r="BT634" s="37"/>
      <c r="BU634" s="37"/>
      <c r="BV634" s="37"/>
      <c r="BW634" s="37"/>
      <c r="BX634" s="37"/>
      <c r="BY634" s="37"/>
      <c r="BZ634" s="37"/>
      <c r="CA634" s="37"/>
      <c r="CB634" s="37"/>
      <c r="CC634" s="37"/>
      <c r="CD634" s="37"/>
      <c r="CE634" s="37"/>
      <c r="CF634" s="37"/>
      <c r="CG634" s="37"/>
      <c r="CH634" s="37"/>
      <c r="CI634" s="37"/>
      <c r="CJ634" s="37"/>
      <c r="CK634" s="37"/>
    </row>
    <row r="635" spans="1:89" hidden="1" x14ac:dyDescent="0.25">
      <c r="A635" s="17" t="s">
        <v>259</v>
      </c>
      <c r="B635" s="7"/>
      <c r="C635" s="111">
        <f>C636/3.8</f>
        <v>8631.5789473684217</v>
      </c>
      <c r="D635" s="111"/>
      <c r="E635" s="111"/>
      <c r="F635" s="111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F635" s="37"/>
      <c r="AG635" s="37"/>
      <c r="AH635" s="37"/>
      <c r="AI635" s="37"/>
      <c r="AJ635" s="37"/>
      <c r="AK635" s="37"/>
      <c r="AL635" s="37"/>
      <c r="AM635" s="37"/>
      <c r="AN635" s="37"/>
      <c r="AO635" s="37"/>
      <c r="AP635" s="37"/>
      <c r="AQ635" s="37"/>
      <c r="AR635" s="37"/>
      <c r="AS635" s="37"/>
      <c r="AT635" s="37"/>
      <c r="AU635" s="37"/>
      <c r="AV635" s="37"/>
      <c r="AW635" s="37"/>
      <c r="AX635" s="37"/>
      <c r="AY635" s="37"/>
      <c r="AZ635" s="37"/>
      <c r="BA635" s="37"/>
      <c r="BB635" s="37"/>
      <c r="BC635" s="37"/>
      <c r="BD635" s="37"/>
      <c r="BE635" s="37"/>
      <c r="BF635" s="37"/>
      <c r="BG635" s="37"/>
      <c r="BH635" s="37"/>
      <c r="BI635" s="37"/>
      <c r="BJ635" s="37"/>
      <c r="BK635" s="37"/>
      <c r="BL635" s="37"/>
      <c r="BM635" s="37"/>
      <c r="BN635" s="37"/>
      <c r="BO635" s="37"/>
      <c r="BP635" s="37"/>
      <c r="BQ635" s="37"/>
      <c r="BR635" s="37"/>
      <c r="BS635" s="37"/>
      <c r="BT635" s="37"/>
      <c r="BU635" s="37"/>
      <c r="BV635" s="37"/>
      <c r="BW635" s="37"/>
      <c r="BX635" s="37"/>
      <c r="BY635" s="37"/>
      <c r="BZ635" s="37"/>
      <c r="CA635" s="37"/>
      <c r="CB635" s="37"/>
      <c r="CC635" s="37"/>
      <c r="CD635" s="37"/>
      <c r="CE635" s="37"/>
      <c r="CF635" s="37"/>
      <c r="CG635" s="37"/>
      <c r="CH635" s="37"/>
      <c r="CI635" s="37"/>
      <c r="CJ635" s="37"/>
      <c r="CK635" s="37"/>
    </row>
    <row r="636" spans="1:89" hidden="1" x14ac:dyDescent="0.25">
      <c r="A636" s="191" t="s">
        <v>270</v>
      </c>
      <c r="B636" s="7"/>
      <c r="C636" s="111">
        <v>32800</v>
      </c>
      <c r="D636" s="111"/>
      <c r="E636" s="111"/>
      <c r="F636" s="111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  <c r="BA636" s="37"/>
      <c r="BB636" s="37"/>
      <c r="BC636" s="37"/>
      <c r="BD636" s="37"/>
      <c r="BE636" s="37"/>
      <c r="BF636" s="37"/>
      <c r="BG636" s="37"/>
      <c r="BH636" s="37"/>
      <c r="BI636" s="37"/>
      <c r="BJ636" s="37"/>
      <c r="BK636" s="37"/>
      <c r="BL636" s="37"/>
      <c r="BM636" s="37"/>
      <c r="BN636" s="37"/>
      <c r="BO636" s="37"/>
      <c r="BP636" s="37"/>
      <c r="BQ636" s="37"/>
      <c r="BR636" s="37"/>
      <c r="BS636" s="37"/>
      <c r="BT636" s="37"/>
      <c r="BU636" s="37"/>
      <c r="BV636" s="37"/>
      <c r="BW636" s="37"/>
      <c r="BX636" s="37"/>
      <c r="BY636" s="37"/>
      <c r="BZ636" s="37"/>
      <c r="CA636" s="37"/>
      <c r="CB636" s="37"/>
      <c r="CC636" s="37"/>
      <c r="CD636" s="37"/>
      <c r="CE636" s="37"/>
      <c r="CF636" s="37"/>
      <c r="CG636" s="37"/>
      <c r="CH636" s="37"/>
      <c r="CI636" s="37"/>
      <c r="CJ636" s="37"/>
      <c r="CK636" s="37"/>
    </row>
    <row r="637" spans="1:89" hidden="1" x14ac:dyDescent="0.25">
      <c r="A637" s="25" t="s">
        <v>139</v>
      </c>
      <c r="B637" s="7"/>
      <c r="C637" s="111">
        <f>C638/3.8/3.2</f>
        <v>12105.263157894737</v>
      </c>
      <c r="D637" s="111"/>
      <c r="E637" s="111"/>
      <c r="F637" s="111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F637" s="37"/>
      <c r="AG637" s="37"/>
      <c r="AH637" s="37"/>
      <c r="AI637" s="37"/>
      <c r="AJ637" s="37"/>
      <c r="AK637" s="37"/>
      <c r="AL637" s="37"/>
      <c r="AM637" s="37"/>
      <c r="AN637" s="37"/>
      <c r="AO637" s="37"/>
      <c r="AP637" s="37"/>
      <c r="AQ637" s="37"/>
      <c r="AR637" s="37"/>
      <c r="AS637" s="37"/>
      <c r="AT637" s="37"/>
      <c r="AU637" s="37"/>
      <c r="AV637" s="37"/>
      <c r="AW637" s="37"/>
      <c r="AX637" s="37"/>
      <c r="AY637" s="37"/>
      <c r="AZ637" s="37"/>
      <c r="BA637" s="37"/>
      <c r="BB637" s="37"/>
      <c r="BC637" s="37"/>
      <c r="BD637" s="37"/>
      <c r="BE637" s="37"/>
      <c r="BF637" s="37"/>
      <c r="BG637" s="37"/>
      <c r="BH637" s="37"/>
      <c r="BI637" s="37"/>
      <c r="BJ637" s="37"/>
      <c r="BK637" s="37"/>
      <c r="BL637" s="37"/>
      <c r="BM637" s="37"/>
      <c r="BN637" s="37"/>
      <c r="BO637" s="37"/>
      <c r="BP637" s="37"/>
      <c r="BQ637" s="37"/>
      <c r="BR637" s="37"/>
      <c r="BS637" s="37"/>
      <c r="BT637" s="37"/>
      <c r="BU637" s="37"/>
      <c r="BV637" s="37"/>
      <c r="BW637" s="37"/>
      <c r="BX637" s="37"/>
      <c r="BY637" s="37"/>
      <c r="BZ637" s="37"/>
      <c r="CA637" s="37"/>
      <c r="CB637" s="37"/>
      <c r="CC637" s="37"/>
      <c r="CD637" s="37"/>
      <c r="CE637" s="37"/>
      <c r="CF637" s="37"/>
      <c r="CG637" s="37"/>
      <c r="CH637" s="37"/>
      <c r="CI637" s="37"/>
      <c r="CJ637" s="37"/>
      <c r="CK637" s="37"/>
    </row>
    <row r="638" spans="1:89" hidden="1" x14ac:dyDescent="0.25">
      <c r="A638" s="191" t="s">
        <v>179</v>
      </c>
      <c r="B638" s="7"/>
      <c r="C638" s="111">
        <v>147200</v>
      </c>
      <c r="D638" s="111"/>
      <c r="E638" s="111"/>
      <c r="F638" s="111"/>
      <c r="G638" s="37"/>
      <c r="H638" s="37"/>
      <c r="I638" s="242"/>
      <c r="J638" s="242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F638" s="37"/>
      <c r="AG638" s="37"/>
      <c r="AH638" s="37"/>
      <c r="AI638" s="37"/>
      <c r="AJ638" s="37"/>
      <c r="AK638" s="37"/>
      <c r="AL638" s="37"/>
      <c r="AM638" s="37"/>
      <c r="AN638" s="37"/>
      <c r="AO638" s="37"/>
      <c r="AP638" s="37"/>
      <c r="AQ638" s="37"/>
      <c r="AR638" s="37"/>
      <c r="AS638" s="37"/>
      <c r="AT638" s="37"/>
      <c r="AU638" s="37"/>
      <c r="AV638" s="37"/>
      <c r="AW638" s="37"/>
      <c r="AX638" s="37"/>
      <c r="AY638" s="37"/>
      <c r="AZ638" s="37"/>
      <c r="BA638" s="37"/>
      <c r="BB638" s="37"/>
      <c r="BC638" s="37"/>
      <c r="BD638" s="37"/>
      <c r="BE638" s="37"/>
      <c r="BF638" s="37"/>
      <c r="BG638" s="37"/>
      <c r="BH638" s="37"/>
      <c r="BI638" s="37"/>
      <c r="BJ638" s="37"/>
      <c r="BK638" s="37"/>
      <c r="BL638" s="37"/>
      <c r="BM638" s="37"/>
      <c r="BN638" s="37"/>
      <c r="BO638" s="37"/>
      <c r="BP638" s="37"/>
      <c r="BQ638" s="37"/>
      <c r="BR638" s="37"/>
      <c r="BS638" s="37"/>
      <c r="BT638" s="37"/>
      <c r="BU638" s="37"/>
      <c r="BV638" s="37"/>
      <c r="BW638" s="37"/>
      <c r="BX638" s="37"/>
      <c r="BY638" s="37"/>
      <c r="BZ638" s="37"/>
      <c r="CA638" s="37"/>
      <c r="CB638" s="37"/>
      <c r="CC638" s="37"/>
      <c r="CD638" s="37"/>
      <c r="CE638" s="37"/>
      <c r="CF638" s="37"/>
      <c r="CG638" s="37"/>
      <c r="CH638" s="37"/>
      <c r="CI638" s="37"/>
      <c r="CJ638" s="37"/>
      <c r="CK638" s="37"/>
    </row>
    <row r="639" spans="1:89" ht="30" hidden="1" x14ac:dyDescent="0.25">
      <c r="A639" s="25" t="s">
        <v>140</v>
      </c>
      <c r="B639" s="7"/>
      <c r="C639" s="111"/>
      <c r="D639" s="111"/>
      <c r="E639" s="111"/>
      <c r="F639" s="111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F639" s="37"/>
      <c r="AG639" s="37"/>
      <c r="AH639" s="37"/>
      <c r="AI639" s="37"/>
      <c r="AJ639" s="37"/>
      <c r="AK639" s="37"/>
      <c r="AL639" s="37"/>
      <c r="AM639" s="37"/>
      <c r="AN639" s="37"/>
      <c r="AO639" s="37"/>
      <c r="AP639" s="37"/>
      <c r="AQ639" s="37"/>
      <c r="AR639" s="37"/>
      <c r="AS639" s="37"/>
      <c r="AT639" s="37"/>
      <c r="AU639" s="37"/>
      <c r="AV639" s="37"/>
      <c r="AW639" s="37"/>
      <c r="AX639" s="37"/>
      <c r="AY639" s="37"/>
      <c r="AZ639" s="37"/>
      <c r="BA639" s="37"/>
      <c r="BB639" s="37"/>
      <c r="BC639" s="37"/>
      <c r="BD639" s="37"/>
      <c r="BE639" s="37"/>
      <c r="BF639" s="37"/>
      <c r="BG639" s="37"/>
      <c r="BH639" s="37"/>
      <c r="BI639" s="37"/>
      <c r="BJ639" s="37"/>
      <c r="BK639" s="37"/>
      <c r="BL639" s="37"/>
      <c r="BM639" s="37"/>
      <c r="BN639" s="37"/>
      <c r="BO639" s="37"/>
      <c r="BP639" s="37"/>
      <c r="BQ639" s="37"/>
      <c r="BR639" s="37"/>
      <c r="BS639" s="37"/>
      <c r="BT639" s="37"/>
      <c r="BU639" s="37"/>
      <c r="BV639" s="37"/>
      <c r="BW639" s="37"/>
      <c r="BX639" s="37"/>
      <c r="BY639" s="37"/>
      <c r="BZ639" s="37"/>
      <c r="CA639" s="37"/>
      <c r="CB639" s="37"/>
      <c r="CC639" s="37"/>
      <c r="CD639" s="37"/>
      <c r="CE639" s="37"/>
      <c r="CF639" s="37"/>
      <c r="CG639" s="37"/>
      <c r="CH639" s="37"/>
      <c r="CI639" s="37"/>
      <c r="CJ639" s="37"/>
      <c r="CK639" s="37"/>
    </row>
    <row r="640" spans="1:89" hidden="1" x14ac:dyDescent="0.25">
      <c r="A640" s="192" t="s">
        <v>197</v>
      </c>
      <c r="B640" s="7"/>
      <c r="C640" s="111"/>
      <c r="D640" s="111"/>
      <c r="E640" s="111"/>
      <c r="F640" s="111"/>
      <c r="G640" s="37"/>
      <c r="H640" s="242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F640" s="37"/>
      <c r="AG640" s="37"/>
      <c r="AH640" s="37"/>
      <c r="AI640" s="37"/>
      <c r="AJ640" s="37"/>
      <c r="AK640" s="37"/>
      <c r="AL640" s="37"/>
      <c r="AM640" s="37"/>
      <c r="AN640" s="37"/>
      <c r="AO640" s="37"/>
      <c r="AP640" s="37"/>
      <c r="AQ640" s="37"/>
      <c r="AR640" s="37"/>
      <c r="AS640" s="37"/>
      <c r="AT640" s="37"/>
      <c r="AU640" s="37"/>
      <c r="AV640" s="37"/>
      <c r="AW640" s="37"/>
      <c r="AX640" s="37"/>
      <c r="AY640" s="37"/>
      <c r="AZ640" s="37"/>
      <c r="BA640" s="37"/>
      <c r="BB640" s="37"/>
      <c r="BC640" s="37"/>
      <c r="BD640" s="37"/>
      <c r="BE640" s="37"/>
      <c r="BF640" s="37"/>
      <c r="BG640" s="37"/>
      <c r="BH640" s="37"/>
      <c r="BI640" s="37"/>
      <c r="BJ640" s="37"/>
      <c r="BK640" s="37"/>
      <c r="BL640" s="37"/>
      <c r="BM640" s="37"/>
      <c r="BN640" s="37"/>
      <c r="BO640" s="37"/>
      <c r="BP640" s="37"/>
      <c r="BQ640" s="37"/>
      <c r="BR640" s="37"/>
      <c r="BS640" s="37"/>
      <c r="BT640" s="37"/>
      <c r="BU640" s="37"/>
      <c r="BV640" s="37"/>
      <c r="BW640" s="37"/>
      <c r="BX640" s="37"/>
      <c r="BY640" s="37"/>
      <c r="BZ640" s="37"/>
      <c r="CA640" s="37"/>
      <c r="CB640" s="37"/>
      <c r="CC640" s="37"/>
      <c r="CD640" s="37"/>
      <c r="CE640" s="37"/>
      <c r="CF640" s="37"/>
      <c r="CG640" s="37"/>
      <c r="CH640" s="37"/>
      <c r="CI640" s="37"/>
      <c r="CJ640" s="37"/>
      <c r="CK640" s="37"/>
    </row>
    <row r="641" spans="1:89" hidden="1" x14ac:dyDescent="0.25">
      <c r="A641" s="232" t="s">
        <v>256</v>
      </c>
      <c r="B641" s="7"/>
      <c r="C641" s="111"/>
      <c r="D641" s="111"/>
      <c r="E641" s="111"/>
      <c r="F641" s="111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F641" s="37"/>
      <c r="AG641" s="37"/>
      <c r="AH641" s="37"/>
      <c r="AI641" s="37"/>
      <c r="AJ641" s="37"/>
      <c r="AK641" s="37"/>
      <c r="AL641" s="37"/>
      <c r="AM641" s="37"/>
      <c r="AN641" s="37"/>
      <c r="AO641" s="37"/>
      <c r="AP641" s="37"/>
      <c r="AQ641" s="37"/>
      <c r="AR641" s="37"/>
      <c r="AS641" s="37"/>
      <c r="AT641" s="37"/>
      <c r="AU641" s="37"/>
      <c r="AV641" s="37"/>
      <c r="AW641" s="37"/>
      <c r="AX641" s="37"/>
      <c r="AY641" s="37"/>
      <c r="AZ641" s="37"/>
      <c r="BA641" s="37"/>
      <c r="BB641" s="37"/>
      <c r="BC641" s="37"/>
      <c r="BD641" s="37"/>
      <c r="BE641" s="37"/>
      <c r="BF641" s="37"/>
      <c r="BG641" s="37"/>
      <c r="BH641" s="37"/>
      <c r="BI641" s="37"/>
      <c r="BJ641" s="37"/>
      <c r="BK641" s="37"/>
      <c r="BL641" s="37"/>
      <c r="BM641" s="37"/>
      <c r="BN641" s="37"/>
      <c r="BO641" s="37"/>
      <c r="BP641" s="37"/>
      <c r="BQ641" s="37"/>
      <c r="BR641" s="37"/>
      <c r="BS641" s="37"/>
      <c r="BT641" s="37"/>
      <c r="BU641" s="37"/>
      <c r="BV641" s="37"/>
      <c r="BW641" s="37"/>
      <c r="BX641" s="37"/>
      <c r="BY641" s="37"/>
      <c r="BZ641" s="37"/>
      <c r="CA641" s="37"/>
      <c r="CB641" s="37"/>
      <c r="CC641" s="37"/>
      <c r="CD641" s="37"/>
      <c r="CE641" s="37"/>
      <c r="CF641" s="37"/>
      <c r="CG641" s="37"/>
      <c r="CH641" s="37"/>
      <c r="CI641" s="37"/>
      <c r="CJ641" s="37"/>
      <c r="CK641" s="37"/>
    </row>
    <row r="642" spans="1:89" hidden="1" x14ac:dyDescent="0.25">
      <c r="A642" s="18" t="s">
        <v>185</v>
      </c>
      <c r="B642" s="7"/>
      <c r="C642" s="103">
        <f>C614+ROUND(C637*3.2,0)+C639</f>
        <v>47368.57894736842</v>
      </c>
      <c r="D642" s="111"/>
      <c r="E642" s="111"/>
      <c r="F642" s="111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F642" s="37"/>
      <c r="AG642" s="37"/>
      <c r="AH642" s="37"/>
      <c r="AI642" s="37"/>
      <c r="AJ642" s="37"/>
      <c r="AK642" s="37"/>
      <c r="AL642" s="37"/>
      <c r="AM642" s="37"/>
      <c r="AN642" s="37"/>
      <c r="AO642" s="37"/>
      <c r="AP642" s="37"/>
      <c r="AQ642" s="37"/>
      <c r="AR642" s="37"/>
      <c r="AS642" s="37"/>
      <c r="AT642" s="37"/>
      <c r="AU642" s="37"/>
      <c r="AV642" s="37"/>
      <c r="AW642" s="37"/>
      <c r="AX642" s="37"/>
      <c r="AY642" s="37"/>
      <c r="AZ642" s="37"/>
      <c r="BA642" s="37"/>
      <c r="BB642" s="37"/>
      <c r="BC642" s="37"/>
      <c r="BD642" s="37"/>
      <c r="BE642" s="37"/>
      <c r="BF642" s="37"/>
      <c r="BG642" s="37"/>
      <c r="BH642" s="37"/>
      <c r="BI642" s="37"/>
      <c r="BJ642" s="37"/>
      <c r="BK642" s="37"/>
      <c r="BL642" s="37"/>
      <c r="BM642" s="37"/>
      <c r="BN642" s="37"/>
      <c r="BO642" s="37"/>
      <c r="BP642" s="37"/>
      <c r="BQ642" s="37"/>
      <c r="BR642" s="37"/>
      <c r="BS642" s="37"/>
      <c r="BT642" s="37"/>
      <c r="BU642" s="37"/>
      <c r="BV642" s="37"/>
      <c r="BW642" s="37"/>
      <c r="BX642" s="37"/>
      <c r="BY642" s="37"/>
      <c r="BZ642" s="37"/>
      <c r="CA642" s="37"/>
      <c r="CB642" s="37"/>
      <c r="CC642" s="37"/>
      <c r="CD642" s="37"/>
      <c r="CE642" s="37"/>
      <c r="CF642" s="37"/>
      <c r="CG642" s="37"/>
      <c r="CH642" s="37"/>
      <c r="CI642" s="37"/>
      <c r="CJ642" s="37"/>
      <c r="CK642" s="37"/>
    </row>
    <row r="643" spans="1:89" hidden="1" x14ac:dyDescent="0.25">
      <c r="A643" s="72" t="s">
        <v>11</v>
      </c>
      <c r="B643" s="75"/>
      <c r="C643" s="75"/>
      <c r="D643" s="75"/>
      <c r="E643" s="75"/>
      <c r="F643" s="75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F643" s="37"/>
      <c r="AG643" s="37"/>
      <c r="AH643" s="37"/>
      <c r="AI643" s="37"/>
      <c r="AJ643" s="37"/>
      <c r="AK643" s="37"/>
      <c r="AL643" s="37"/>
      <c r="AM643" s="37"/>
      <c r="AN643" s="37"/>
      <c r="AO643" s="37"/>
      <c r="AP643" s="37"/>
      <c r="AQ643" s="37"/>
      <c r="AR643" s="37"/>
      <c r="AS643" s="37"/>
      <c r="AT643" s="37"/>
      <c r="AU643" s="37"/>
      <c r="AV643" s="37"/>
      <c r="AW643" s="37"/>
      <c r="AX643" s="37"/>
      <c r="AY643" s="37"/>
      <c r="AZ643" s="37"/>
      <c r="BA643" s="37"/>
      <c r="BB643" s="37"/>
      <c r="BC643" s="37"/>
      <c r="BD643" s="37"/>
      <c r="BE643" s="37"/>
      <c r="BF643" s="37"/>
      <c r="BG643" s="37"/>
      <c r="BH643" s="37"/>
      <c r="BI643" s="37"/>
      <c r="BJ643" s="37"/>
      <c r="BK643" s="37"/>
      <c r="BL643" s="37"/>
      <c r="BM643" s="37"/>
      <c r="BN643" s="37"/>
      <c r="BO643" s="37"/>
      <c r="BP643" s="37"/>
      <c r="BQ643" s="37"/>
      <c r="BR643" s="37"/>
      <c r="BS643" s="37"/>
      <c r="BT643" s="37"/>
      <c r="BU643" s="37"/>
      <c r="BV643" s="37"/>
      <c r="BW643" s="37"/>
      <c r="BX643" s="37"/>
      <c r="BY643" s="37"/>
      <c r="BZ643" s="37"/>
      <c r="CA643" s="37"/>
      <c r="CB643" s="37"/>
      <c r="CC643" s="37"/>
      <c r="CD643" s="37"/>
      <c r="CE643" s="37"/>
      <c r="CF643" s="37"/>
      <c r="CG643" s="37"/>
      <c r="CH643" s="37"/>
      <c r="CI643" s="37"/>
      <c r="CJ643" s="37"/>
      <c r="CK643" s="37"/>
    </row>
    <row r="644" spans="1:89" ht="20.25" hidden="1" customHeight="1" x14ac:dyDescent="0.25">
      <c r="A644" s="96" t="s">
        <v>268</v>
      </c>
      <c r="B644" s="59"/>
      <c r="C644" s="111"/>
      <c r="D644" s="111"/>
      <c r="E644" s="111"/>
      <c r="F644" s="111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F644" s="37"/>
      <c r="AG644" s="37"/>
      <c r="AH644" s="37"/>
      <c r="AI644" s="37"/>
      <c r="AJ644" s="37"/>
      <c r="AK644" s="37"/>
      <c r="AL644" s="37"/>
      <c r="AM644" s="37"/>
      <c r="AN644" s="37"/>
      <c r="AO644" s="37"/>
      <c r="AP644" s="37"/>
      <c r="AQ644" s="37"/>
      <c r="AR644" s="37"/>
      <c r="AS644" s="37"/>
      <c r="AT644" s="37"/>
      <c r="AU644" s="37"/>
      <c r="AV644" s="37"/>
      <c r="AW644" s="37"/>
      <c r="AX644" s="37"/>
      <c r="AY644" s="37"/>
      <c r="AZ644" s="37"/>
      <c r="BA644" s="37"/>
      <c r="BB644" s="37"/>
      <c r="BC644" s="37"/>
      <c r="BD644" s="37"/>
      <c r="BE644" s="37"/>
      <c r="BF644" s="37"/>
      <c r="BG644" s="37"/>
      <c r="BH644" s="37"/>
      <c r="BI644" s="37"/>
      <c r="BJ644" s="37"/>
      <c r="BK644" s="37"/>
      <c r="BL644" s="37"/>
      <c r="BM644" s="37"/>
      <c r="BN644" s="37"/>
      <c r="BO644" s="37"/>
      <c r="BP644" s="37"/>
      <c r="BQ644" s="37"/>
      <c r="BR644" s="37"/>
      <c r="BS644" s="37"/>
      <c r="BT644" s="37"/>
      <c r="BU644" s="37"/>
      <c r="BV644" s="37"/>
      <c r="BW644" s="37"/>
      <c r="BX644" s="37"/>
      <c r="BY644" s="37"/>
      <c r="BZ644" s="37"/>
      <c r="CA644" s="37"/>
      <c r="CB644" s="37"/>
      <c r="CC644" s="37"/>
      <c r="CD644" s="37"/>
      <c r="CE644" s="37"/>
      <c r="CF644" s="37"/>
      <c r="CG644" s="37"/>
      <c r="CH644" s="37"/>
      <c r="CI644" s="37"/>
      <c r="CJ644" s="37"/>
      <c r="CK644" s="37"/>
    </row>
    <row r="645" spans="1:89" hidden="1" x14ac:dyDescent="0.25">
      <c r="A645" s="52" t="s">
        <v>5</v>
      </c>
      <c r="B645" s="59"/>
      <c r="C645" s="111"/>
      <c r="D645" s="111"/>
      <c r="E645" s="111"/>
      <c r="F645" s="111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F645" s="37"/>
      <c r="AG645" s="37"/>
      <c r="AH645" s="37"/>
      <c r="AI645" s="37"/>
      <c r="AJ645" s="37"/>
      <c r="AK645" s="37"/>
      <c r="AL645" s="37"/>
      <c r="AM645" s="37"/>
      <c r="AN645" s="37"/>
      <c r="AO645" s="37"/>
      <c r="AP645" s="37"/>
      <c r="AQ645" s="37"/>
      <c r="AR645" s="37"/>
      <c r="AS645" s="37"/>
      <c r="AT645" s="37"/>
      <c r="AU645" s="37"/>
      <c r="AV645" s="37"/>
      <c r="AW645" s="37"/>
      <c r="AX645" s="37"/>
      <c r="AY645" s="37"/>
      <c r="AZ645" s="37"/>
      <c r="BA645" s="37"/>
      <c r="BB645" s="37"/>
      <c r="BC645" s="37"/>
      <c r="BD645" s="37"/>
      <c r="BE645" s="37"/>
      <c r="BF645" s="37"/>
      <c r="BG645" s="37"/>
      <c r="BH645" s="37"/>
      <c r="BI645" s="37"/>
      <c r="BJ645" s="37"/>
      <c r="BK645" s="37"/>
      <c r="BL645" s="37"/>
      <c r="BM645" s="37"/>
      <c r="BN645" s="37"/>
      <c r="BO645" s="37"/>
      <c r="BP645" s="37"/>
      <c r="BQ645" s="37"/>
      <c r="BR645" s="37"/>
      <c r="BS645" s="37"/>
      <c r="BT645" s="37"/>
      <c r="BU645" s="37"/>
      <c r="BV645" s="37"/>
      <c r="BW645" s="37"/>
      <c r="BX645" s="37"/>
      <c r="BY645" s="37"/>
      <c r="BZ645" s="37"/>
      <c r="CA645" s="37"/>
      <c r="CB645" s="37"/>
      <c r="CC645" s="37"/>
      <c r="CD645" s="37"/>
      <c r="CE645" s="37"/>
      <c r="CF645" s="37"/>
      <c r="CG645" s="37"/>
      <c r="CH645" s="37"/>
      <c r="CI645" s="37"/>
      <c r="CJ645" s="37"/>
      <c r="CK645" s="37"/>
    </row>
    <row r="646" spans="1:89" hidden="1" x14ac:dyDescent="0.25">
      <c r="A646" s="36" t="s">
        <v>46</v>
      </c>
      <c r="B646" s="56">
        <v>340</v>
      </c>
      <c r="C646" s="111">
        <v>660</v>
      </c>
      <c r="D646" s="57">
        <v>11</v>
      </c>
      <c r="E646" s="111">
        <f>ROUND(F646/B646,0)</f>
        <v>21</v>
      </c>
      <c r="F646" s="111">
        <f>ROUND(C646*D646,0)</f>
        <v>7260</v>
      </c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  <c r="BA646" s="37"/>
      <c r="BB646" s="37"/>
      <c r="BC646" s="37"/>
      <c r="BD646" s="37"/>
      <c r="BE646" s="37"/>
      <c r="BF646" s="37"/>
      <c r="BG646" s="37"/>
      <c r="BH646" s="37"/>
      <c r="BI646" s="37"/>
      <c r="BJ646" s="37"/>
      <c r="BK646" s="37"/>
      <c r="BL646" s="37"/>
      <c r="BM646" s="37"/>
      <c r="BN646" s="37"/>
      <c r="BO646" s="37"/>
      <c r="BP646" s="37"/>
      <c r="BQ646" s="37"/>
      <c r="BR646" s="37"/>
      <c r="BS646" s="37"/>
      <c r="BT646" s="37"/>
      <c r="BU646" s="37"/>
      <c r="BV646" s="37"/>
      <c r="BW646" s="37"/>
      <c r="BX646" s="37"/>
      <c r="BY646" s="37"/>
      <c r="BZ646" s="37"/>
      <c r="CA646" s="37"/>
      <c r="CB646" s="37"/>
      <c r="CC646" s="37"/>
      <c r="CD646" s="37"/>
      <c r="CE646" s="37"/>
      <c r="CF646" s="37"/>
      <c r="CG646" s="37"/>
      <c r="CH646" s="37"/>
      <c r="CI646" s="37"/>
      <c r="CJ646" s="37"/>
      <c r="CK646" s="37"/>
    </row>
    <row r="647" spans="1:89" hidden="1" x14ac:dyDescent="0.25">
      <c r="A647" s="36" t="s">
        <v>30</v>
      </c>
      <c r="B647" s="56">
        <v>320</v>
      </c>
      <c r="C647" s="111">
        <v>140</v>
      </c>
      <c r="D647" s="57">
        <v>10</v>
      </c>
      <c r="E647" s="111">
        <f>ROUND(F647/B647,0)</f>
        <v>4</v>
      </c>
      <c r="F647" s="111">
        <f>ROUND(C647*D647,0)</f>
        <v>1400</v>
      </c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  <c r="BA647" s="37"/>
      <c r="BB647" s="37"/>
      <c r="BC647" s="37"/>
      <c r="BD647" s="37"/>
      <c r="BE647" s="37"/>
      <c r="BF647" s="37"/>
      <c r="BG647" s="37"/>
      <c r="BH647" s="37"/>
      <c r="BI647" s="37"/>
      <c r="BJ647" s="37"/>
      <c r="BK647" s="37"/>
      <c r="BL647" s="37"/>
      <c r="BM647" s="37"/>
      <c r="BN647" s="37"/>
      <c r="BO647" s="37"/>
      <c r="BP647" s="37"/>
      <c r="BQ647" s="37"/>
      <c r="BR647" s="37"/>
      <c r="BS647" s="37"/>
      <c r="BT647" s="37"/>
      <c r="BU647" s="37"/>
      <c r="BV647" s="37"/>
      <c r="BW647" s="37"/>
      <c r="BX647" s="37"/>
      <c r="BY647" s="37"/>
      <c r="BZ647" s="37"/>
      <c r="CA647" s="37"/>
      <c r="CB647" s="37"/>
      <c r="CC647" s="37"/>
      <c r="CD647" s="37"/>
      <c r="CE647" s="37"/>
      <c r="CF647" s="37"/>
      <c r="CG647" s="37"/>
      <c r="CH647" s="37"/>
      <c r="CI647" s="37"/>
      <c r="CJ647" s="37"/>
      <c r="CK647" s="37"/>
    </row>
    <row r="648" spans="1:89" hidden="1" x14ac:dyDescent="0.25">
      <c r="A648" s="36" t="s">
        <v>95</v>
      </c>
      <c r="B648" s="56">
        <v>340</v>
      </c>
      <c r="C648" s="111">
        <v>260</v>
      </c>
      <c r="D648" s="57">
        <v>8.9</v>
      </c>
      <c r="E648" s="111">
        <f>ROUND(F648/B648,0)</f>
        <v>7</v>
      </c>
      <c r="F648" s="111">
        <f>ROUND(C648*D648,0)</f>
        <v>2314</v>
      </c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F648" s="37"/>
      <c r="AG648" s="37"/>
      <c r="AH648" s="37"/>
      <c r="AI648" s="37"/>
      <c r="AJ648" s="37"/>
      <c r="AK648" s="37"/>
      <c r="AL648" s="37"/>
      <c r="AM648" s="37"/>
      <c r="AN648" s="37"/>
      <c r="AO648" s="37"/>
      <c r="AP648" s="37"/>
      <c r="AQ648" s="37"/>
      <c r="AR648" s="37"/>
      <c r="AS648" s="37"/>
      <c r="AT648" s="37"/>
      <c r="AU648" s="37"/>
      <c r="AV648" s="37"/>
      <c r="AW648" s="37"/>
      <c r="AX648" s="37"/>
      <c r="AY648" s="37"/>
      <c r="AZ648" s="37"/>
      <c r="BA648" s="37"/>
      <c r="BB648" s="37"/>
      <c r="BC648" s="37"/>
      <c r="BD648" s="37"/>
      <c r="BE648" s="37"/>
      <c r="BF648" s="37"/>
      <c r="BG648" s="37"/>
      <c r="BH648" s="37"/>
      <c r="BI648" s="37"/>
      <c r="BJ648" s="37"/>
      <c r="BK648" s="37"/>
      <c r="BL648" s="37"/>
      <c r="BM648" s="37"/>
      <c r="BN648" s="37"/>
      <c r="BO648" s="37"/>
      <c r="BP648" s="37"/>
      <c r="BQ648" s="37"/>
      <c r="BR648" s="37"/>
      <c r="BS648" s="37"/>
      <c r="BT648" s="37"/>
      <c r="BU648" s="37"/>
      <c r="BV648" s="37"/>
      <c r="BW648" s="37"/>
      <c r="BX648" s="37"/>
      <c r="BY648" s="37"/>
      <c r="BZ648" s="37"/>
      <c r="CA648" s="37"/>
      <c r="CB648" s="37"/>
      <c r="CC648" s="37"/>
      <c r="CD648" s="37"/>
      <c r="CE648" s="37"/>
      <c r="CF648" s="37"/>
      <c r="CG648" s="37"/>
      <c r="CH648" s="37"/>
      <c r="CI648" s="37"/>
      <c r="CJ648" s="37"/>
      <c r="CK648" s="37"/>
    </row>
    <row r="649" spans="1:89" hidden="1" x14ac:dyDescent="0.25">
      <c r="A649" s="36" t="s">
        <v>60</v>
      </c>
      <c r="B649" s="56">
        <v>340</v>
      </c>
      <c r="C649" s="111">
        <v>140</v>
      </c>
      <c r="D649" s="57">
        <v>6.1</v>
      </c>
      <c r="E649" s="111">
        <f>ROUND(F649/B649,0)</f>
        <v>3</v>
      </c>
      <c r="F649" s="111">
        <f>ROUND(C649*D649,0)</f>
        <v>854</v>
      </c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F649" s="37"/>
      <c r="AG649" s="37"/>
      <c r="AH649" s="37"/>
      <c r="AI649" s="37"/>
      <c r="AJ649" s="37"/>
      <c r="AK649" s="37"/>
      <c r="AL649" s="37"/>
      <c r="AM649" s="37"/>
      <c r="AN649" s="37"/>
      <c r="AO649" s="37"/>
      <c r="AP649" s="37"/>
      <c r="AQ649" s="37"/>
      <c r="AR649" s="37"/>
      <c r="AS649" s="37"/>
      <c r="AT649" s="37"/>
      <c r="AU649" s="37"/>
      <c r="AV649" s="37"/>
      <c r="AW649" s="37"/>
      <c r="AX649" s="37"/>
      <c r="AY649" s="37"/>
      <c r="AZ649" s="37"/>
      <c r="BA649" s="37"/>
      <c r="BB649" s="37"/>
      <c r="BC649" s="37"/>
      <c r="BD649" s="37"/>
      <c r="BE649" s="37"/>
      <c r="BF649" s="37"/>
      <c r="BG649" s="37"/>
      <c r="BH649" s="37"/>
      <c r="BI649" s="37"/>
      <c r="BJ649" s="37"/>
      <c r="BK649" s="37"/>
      <c r="BL649" s="37"/>
      <c r="BM649" s="37"/>
      <c r="BN649" s="37"/>
      <c r="BO649" s="37"/>
      <c r="BP649" s="37"/>
      <c r="BQ649" s="37"/>
      <c r="BR649" s="37"/>
      <c r="BS649" s="37"/>
      <c r="BT649" s="37"/>
      <c r="BU649" s="37"/>
      <c r="BV649" s="37"/>
      <c r="BW649" s="37"/>
      <c r="BX649" s="37"/>
      <c r="BY649" s="37"/>
      <c r="BZ649" s="37"/>
      <c r="CA649" s="37"/>
      <c r="CB649" s="37"/>
      <c r="CC649" s="37"/>
      <c r="CD649" s="37"/>
      <c r="CE649" s="37"/>
      <c r="CF649" s="37"/>
      <c r="CG649" s="37"/>
      <c r="CH649" s="37"/>
      <c r="CI649" s="37"/>
      <c r="CJ649" s="37"/>
      <c r="CK649" s="37"/>
    </row>
    <row r="650" spans="1:89" hidden="1" x14ac:dyDescent="0.25">
      <c r="A650" s="41" t="s">
        <v>6</v>
      </c>
      <c r="B650" s="59"/>
      <c r="C650" s="103">
        <f>SUM(C646:C649)</f>
        <v>1200</v>
      </c>
      <c r="D650" s="130">
        <f>F650/C650</f>
        <v>9.8566666666666674</v>
      </c>
      <c r="E650" s="103">
        <f>SUM(E646:E649)</f>
        <v>35</v>
      </c>
      <c r="F650" s="103">
        <f>SUM(F646:F649)</f>
        <v>11828</v>
      </c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F650" s="37"/>
      <c r="AG650" s="37"/>
      <c r="AH650" s="37"/>
      <c r="AI650" s="37"/>
      <c r="AJ650" s="37"/>
      <c r="AK650" s="37"/>
      <c r="AL650" s="37"/>
      <c r="AM650" s="37"/>
      <c r="AN650" s="37"/>
      <c r="AO650" s="37"/>
      <c r="AP650" s="37"/>
      <c r="AQ650" s="37"/>
      <c r="AR650" s="37"/>
      <c r="AS650" s="37"/>
      <c r="AT650" s="37"/>
      <c r="AU650" s="37"/>
      <c r="AV650" s="37"/>
      <c r="AW650" s="37"/>
      <c r="AX650" s="37"/>
      <c r="AY650" s="37"/>
      <c r="AZ650" s="37"/>
      <c r="BA650" s="37"/>
      <c r="BB650" s="37"/>
      <c r="BC650" s="37"/>
      <c r="BD650" s="37"/>
      <c r="BE650" s="37"/>
      <c r="BF650" s="37"/>
      <c r="BG650" s="37"/>
      <c r="BH650" s="37"/>
      <c r="BI650" s="37"/>
      <c r="BJ650" s="37"/>
      <c r="BK650" s="37"/>
      <c r="BL650" s="37"/>
      <c r="BM650" s="37"/>
      <c r="BN650" s="37"/>
      <c r="BO650" s="37"/>
      <c r="BP650" s="37"/>
      <c r="BQ650" s="37"/>
      <c r="BR650" s="37"/>
      <c r="BS650" s="37"/>
      <c r="BT650" s="37"/>
      <c r="BU650" s="37"/>
      <c r="BV650" s="37"/>
      <c r="BW650" s="37"/>
      <c r="BX650" s="37"/>
      <c r="BY650" s="37"/>
      <c r="BZ650" s="37"/>
      <c r="CA650" s="37"/>
      <c r="CB650" s="37"/>
      <c r="CC650" s="37"/>
      <c r="CD650" s="37"/>
      <c r="CE650" s="37"/>
      <c r="CF650" s="37"/>
      <c r="CG650" s="37"/>
      <c r="CH650" s="37"/>
      <c r="CI650" s="37"/>
      <c r="CJ650" s="37"/>
      <c r="CK650" s="37"/>
    </row>
    <row r="651" spans="1:89" s="37" customFormat="1" hidden="1" x14ac:dyDescent="0.25">
      <c r="A651" s="16" t="s">
        <v>187</v>
      </c>
      <c r="B651" s="59"/>
      <c r="C651" s="111"/>
      <c r="D651" s="111"/>
      <c r="E651" s="111"/>
      <c r="F651" s="111"/>
    </row>
    <row r="652" spans="1:89" s="37" customFormat="1" hidden="1" x14ac:dyDescent="0.25">
      <c r="A652" s="17" t="s">
        <v>141</v>
      </c>
      <c r="B652" s="149"/>
      <c r="C652" s="111">
        <f>C653+C654+C655+C656</f>
        <v>9841</v>
      </c>
      <c r="D652" s="111"/>
      <c r="E652" s="111"/>
      <c r="F652" s="111"/>
    </row>
    <row r="653" spans="1:89" hidden="1" x14ac:dyDescent="0.25">
      <c r="A653" s="17" t="s">
        <v>180</v>
      </c>
      <c r="B653" s="7"/>
      <c r="C653" s="111"/>
      <c r="D653" s="111"/>
      <c r="E653" s="111"/>
      <c r="F653" s="111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F653" s="37"/>
      <c r="AG653" s="37"/>
      <c r="AH653" s="37"/>
      <c r="AI653" s="37"/>
      <c r="AJ653" s="37"/>
      <c r="AK653" s="37"/>
      <c r="AL653" s="37"/>
      <c r="AM653" s="37"/>
      <c r="AN653" s="37"/>
      <c r="AO653" s="37"/>
      <c r="AP653" s="37"/>
      <c r="AQ653" s="37"/>
      <c r="AR653" s="37"/>
      <c r="AS653" s="37"/>
      <c r="AT653" s="37"/>
      <c r="AU653" s="37"/>
      <c r="AV653" s="37"/>
      <c r="AW653" s="37"/>
      <c r="AX653" s="37"/>
      <c r="AY653" s="37"/>
      <c r="AZ653" s="37"/>
      <c r="BA653" s="37"/>
      <c r="BB653" s="37"/>
      <c r="BC653" s="37"/>
      <c r="BD653" s="37"/>
      <c r="BE653" s="37"/>
      <c r="BF653" s="37"/>
      <c r="BG653" s="37"/>
      <c r="BH653" s="37"/>
      <c r="BI653" s="37"/>
      <c r="BJ653" s="37"/>
      <c r="BK653" s="37"/>
      <c r="BL653" s="37"/>
      <c r="BM653" s="37"/>
      <c r="BN653" s="37"/>
      <c r="BO653" s="37"/>
      <c r="BP653" s="37"/>
      <c r="BQ653" s="37"/>
      <c r="BR653" s="37"/>
      <c r="BS653" s="37"/>
      <c r="BT653" s="37"/>
      <c r="BU653" s="37"/>
      <c r="BV653" s="37"/>
      <c r="BW653" s="37"/>
      <c r="BX653" s="37"/>
      <c r="BY653" s="37"/>
      <c r="BZ653" s="37"/>
      <c r="CA653" s="37"/>
      <c r="CB653" s="37"/>
      <c r="CC653" s="37"/>
      <c r="CD653" s="37"/>
      <c r="CE653" s="37"/>
      <c r="CF653" s="37"/>
      <c r="CG653" s="37"/>
      <c r="CH653" s="37"/>
      <c r="CI653" s="37"/>
      <c r="CJ653" s="37"/>
      <c r="CK653" s="37"/>
    </row>
    <row r="654" spans="1:89" ht="30" hidden="1" x14ac:dyDescent="0.25">
      <c r="A654" s="17" t="s">
        <v>216</v>
      </c>
      <c r="B654" s="7"/>
      <c r="C654" s="111">
        <v>1000</v>
      </c>
      <c r="D654" s="111"/>
      <c r="E654" s="111"/>
      <c r="F654" s="111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F654" s="37"/>
      <c r="AG654" s="37"/>
      <c r="AH654" s="37"/>
      <c r="AI654" s="37"/>
      <c r="AJ654" s="37"/>
      <c r="AK654" s="37"/>
      <c r="AL654" s="37"/>
      <c r="AM654" s="37"/>
      <c r="AN654" s="37"/>
      <c r="AO654" s="37"/>
      <c r="AP654" s="37"/>
      <c r="AQ654" s="37"/>
      <c r="AR654" s="37"/>
      <c r="AS654" s="37"/>
      <c r="AT654" s="37"/>
      <c r="AU654" s="37"/>
      <c r="AV654" s="37"/>
      <c r="AW654" s="37"/>
      <c r="AX654" s="37"/>
      <c r="AY654" s="37"/>
      <c r="AZ654" s="37"/>
      <c r="BA654" s="37"/>
      <c r="BB654" s="37"/>
      <c r="BC654" s="37"/>
      <c r="BD654" s="37"/>
      <c r="BE654" s="37"/>
      <c r="BF654" s="37"/>
      <c r="BG654" s="37"/>
      <c r="BH654" s="37"/>
      <c r="BI654" s="37"/>
      <c r="BJ654" s="37"/>
      <c r="BK654" s="37"/>
      <c r="BL654" s="37"/>
      <c r="BM654" s="37"/>
      <c r="BN654" s="37"/>
      <c r="BO654" s="37"/>
      <c r="BP654" s="37"/>
      <c r="BQ654" s="37"/>
      <c r="BR654" s="37"/>
      <c r="BS654" s="37"/>
      <c r="BT654" s="37"/>
      <c r="BU654" s="37"/>
      <c r="BV654" s="37"/>
      <c r="BW654" s="37"/>
      <c r="BX654" s="37"/>
      <c r="BY654" s="37"/>
      <c r="BZ654" s="37"/>
      <c r="CA654" s="37"/>
      <c r="CB654" s="37"/>
      <c r="CC654" s="37"/>
      <c r="CD654" s="37"/>
      <c r="CE654" s="37"/>
      <c r="CF654" s="37"/>
      <c r="CG654" s="37"/>
      <c r="CH654" s="37"/>
      <c r="CI654" s="37"/>
      <c r="CJ654" s="37"/>
      <c r="CK654" s="37"/>
    </row>
    <row r="655" spans="1:89" ht="30" hidden="1" x14ac:dyDescent="0.25">
      <c r="A655" s="17" t="s">
        <v>217</v>
      </c>
      <c r="B655" s="7"/>
      <c r="C655" s="111">
        <v>35</v>
      </c>
      <c r="D655" s="111"/>
      <c r="E655" s="111"/>
      <c r="F655" s="111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F655" s="37"/>
      <c r="AG655" s="37"/>
      <c r="AH655" s="37"/>
      <c r="AI655" s="37"/>
      <c r="AJ655" s="37"/>
      <c r="AK655" s="37"/>
      <c r="AL655" s="37"/>
      <c r="AM655" s="37"/>
      <c r="AN655" s="37"/>
      <c r="AO655" s="37"/>
      <c r="AP655" s="37"/>
      <c r="AQ655" s="37"/>
      <c r="AR655" s="37"/>
      <c r="AS655" s="37"/>
      <c r="AT655" s="37"/>
      <c r="AU655" s="37"/>
      <c r="AV655" s="37"/>
      <c r="AW655" s="37"/>
      <c r="AX655" s="37"/>
      <c r="AY655" s="37"/>
      <c r="AZ655" s="37"/>
      <c r="BA655" s="37"/>
      <c r="BB655" s="37"/>
      <c r="BC655" s="37"/>
      <c r="BD655" s="37"/>
      <c r="BE655" s="37"/>
      <c r="BF655" s="37"/>
      <c r="BG655" s="37"/>
      <c r="BH655" s="37"/>
      <c r="BI655" s="37"/>
      <c r="BJ655" s="37"/>
      <c r="BK655" s="37"/>
      <c r="BL655" s="37"/>
      <c r="BM655" s="37"/>
      <c r="BN655" s="37"/>
      <c r="BO655" s="37"/>
      <c r="BP655" s="37"/>
      <c r="BQ655" s="37"/>
      <c r="BR655" s="37"/>
      <c r="BS655" s="37"/>
      <c r="BT655" s="37"/>
      <c r="BU655" s="37"/>
      <c r="BV655" s="37"/>
      <c r="BW655" s="37"/>
      <c r="BX655" s="37"/>
      <c r="BY655" s="37"/>
      <c r="BZ655" s="37"/>
      <c r="CA655" s="37"/>
      <c r="CB655" s="37"/>
      <c r="CC655" s="37"/>
      <c r="CD655" s="37"/>
      <c r="CE655" s="37"/>
      <c r="CF655" s="37"/>
      <c r="CG655" s="37"/>
      <c r="CH655" s="37"/>
      <c r="CI655" s="37"/>
      <c r="CJ655" s="37"/>
      <c r="CK655" s="37"/>
    </row>
    <row r="656" spans="1:89" hidden="1" x14ac:dyDescent="0.25">
      <c r="A656" s="17" t="s">
        <v>218</v>
      </c>
      <c r="B656" s="7"/>
      <c r="C656" s="111">
        <v>8806</v>
      </c>
      <c r="D656" s="111"/>
      <c r="E656" s="111"/>
      <c r="F656" s="111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F656" s="37"/>
      <c r="AG656" s="37"/>
      <c r="AH656" s="37"/>
      <c r="AI656" s="37"/>
      <c r="AJ656" s="37"/>
      <c r="AK656" s="37"/>
      <c r="AL656" s="37"/>
      <c r="AM656" s="37"/>
      <c r="AN656" s="37"/>
      <c r="AO656" s="37"/>
      <c r="AP656" s="37"/>
      <c r="AQ656" s="37"/>
      <c r="AR656" s="37"/>
      <c r="AS656" s="37"/>
      <c r="AT656" s="37"/>
      <c r="AU656" s="37"/>
      <c r="AV656" s="37"/>
      <c r="AW656" s="37"/>
      <c r="AX656" s="37"/>
      <c r="AY656" s="37"/>
      <c r="AZ656" s="37"/>
      <c r="BA656" s="37"/>
      <c r="BB656" s="37"/>
      <c r="BC656" s="37"/>
      <c r="BD656" s="37"/>
      <c r="BE656" s="37"/>
      <c r="BF656" s="37"/>
      <c r="BG656" s="37"/>
      <c r="BH656" s="37"/>
      <c r="BI656" s="37"/>
      <c r="BJ656" s="37"/>
      <c r="BK656" s="37"/>
      <c r="BL656" s="37"/>
      <c r="BM656" s="37"/>
      <c r="BN656" s="37"/>
      <c r="BO656" s="37"/>
      <c r="BP656" s="37"/>
      <c r="BQ656" s="37"/>
      <c r="BR656" s="37"/>
      <c r="BS656" s="37"/>
      <c r="BT656" s="37"/>
      <c r="BU656" s="37"/>
      <c r="BV656" s="37"/>
      <c r="BW656" s="37"/>
      <c r="BX656" s="37"/>
      <c r="BY656" s="37"/>
      <c r="BZ656" s="37"/>
      <c r="CA656" s="37"/>
      <c r="CB656" s="37"/>
      <c r="CC656" s="37"/>
      <c r="CD656" s="37"/>
      <c r="CE656" s="37"/>
      <c r="CF656" s="37"/>
      <c r="CG656" s="37"/>
      <c r="CH656" s="37"/>
      <c r="CI656" s="37"/>
      <c r="CJ656" s="37"/>
      <c r="CK656" s="37"/>
    </row>
    <row r="657" spans="1:89" hidden="1" x14ac:dyDescent="0.25">
      <c r="A657" s="25" t="s">
        <v>139</v>
      </c>
      <c r="B657" s="7"/>
      <c r="C657" s="111">
        <v>27313</v>
      </c>
      <c r="D657" s="111"/>
      <c r="E657" s="111"/>
      <c r="F657" s="111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  <c r="BA657" s="37"/>
      <c r="BB657" s="37"/>
      <c r="BC657" s="37"/>
      <c r="BD657" s="37"/>
      <c r="BE657" s="37"/>
      <c r="BF657" s="37"/>
      <c r="BG657" s="37"/>
      <c r="BH657" s="37"/>
      <c r="BI657" s="37"/>
      <c r="BJ657" s="37"/>
      <c r="BK657" s="37"/>
      <c r="BL657" s="37"/>
      <c r="BM657" s="37"/>
      <c r="BN657" s="37"/>
      <c r="BO657" s="37"/>
      <c r="BP657" s="37"/>
      <c r="BQ657" s="37"/>
      <c r="BR657" s="37"/>
      <c r="BS657" s="37"/>
      <c r="BT657" s="37"/>
      <c r="BU657" s="37"/>
      <c r="BV657" s="37"/>
      <c r="BW657" s="37"/>
      <c r="BX657" s="37"/>
      <c r="BY657" s="37"/>
      <c r="BZ657" s="37"/>
      <c r="CA657" s="37"/>
      <c r="CB657" s="37"/>
      <c r="CC657" s="37"/>
      <c r="CD657" s="37"/>
      <c r="CE657" s="37"/>
      <c r="CF657" s="37"/>
      <c r="CG657" s="37"/>
      <c r="CH657" s="37"/>
      <c r="CI657" s="37"/>
      <c r="CJ657" s="37"/>
      <c r="CK657" s="37"/>
    </row>
    <row r="658" spans="1:89" hidden="1" x14ac:dyDescent="0.25">
      <c r="A658" s="191" t="s">
        <v>179</v>
      </c>
      <c r="B658" s="7"/>
      <c r="C658" s="111">
        <v>17280</v>
      </c>
      <c r="D658" s="111"/>
      <c r="E658" s="111"/>
      <c r="F658" s="111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  <c r="BA658" s="37"/>
      <c r="BB658" s="37"/>
      <c r="BC658" s="37"/>
      <c r="BD658" s="37"/>
      <c r="BE658" s="37"/>
      <c r="BF658" s="37"/>
      <c r="BG658" s="37"/>
      <c r="BH658" s="37"/>
      <c r="BI658" s="37"/>
      <c r="BJ658" s="37"/>
      <c r="BK658" s="37"/>
      <c r="BL658" s="37"/>
      <c r="BM658" s="37"/>
      <c r="BN658" s="37"/>
      <c r="BO658" s="37"/>
      <c r="BP658" s="37"/>
      <c r="BQ658" s="37"/>
      <c r="BR658" s="37"/>
      <c r="BS658" s="37"/>
      <c r="BT658" s="37"/>
      <c r="BU658" s="37"/>
      <c r="BV658" s="37"/>
      <c r="BW658" s="37"/>
      <c r="BX658" s="37"/>
      <c r="BY658" s="37"/>
      <c r="BZ658" s="37"/>
      <c r="CA658" s="37"/>
      <c r="CB658" s="37"/>
      <c r="CC658" s="37"/>
      <c r="CD658" s="37"/>
      <c r="CE658" s="37"/>
      <c r="CF658" s="37"/>
      <c r="CG658" s="37"/>
      <c r="CH658" s="37"/>
      <c r="CI658" s="37"/>
      <c r="CJ658" s="37"/>
      <c r="CK658" s="37"/>
    </row>
    <row r="659" spans="1:89" hidden="1" x14ac:dyDescent="0.25">
      <c r="A659" s="18" t="s">
        <v>158</v>
      </c>
      <c r="B659" s="7"/>
      <c r="C659" s="103">
        <f>C652+ROUND(C657*3.2,0)</f>
        <v>97243</v>
      </c>
      <c r="D659" s="111"/>
      <c r="E659" s="111"/>
      <c r="F659" s="111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  <c r="BA659" s="37"/>
      <c r="BB659" s="37"/>
      <c r="BC659" s="37"/>
      <c r="BD659" s="37"/>
      <c r="BE659" s="37"/>
      <c r="BF659" s="37"/>
      <c r="BG659" s="37"/>
      <c r="BH659" s="37"/>
      <c r="BI659" s="37"/>
      <c r="BJ659" s="37"/>
      <c r="BK659" s="37"/>
      <c r="BL659" s="37"/>
      <c r="BM659" s="37"/>
      <c r="BN659" s="37"/>
      <c r="BO659" s="37"/>
      <c r="BP659" s="37"/>
      <c r="BQ659" s="37"/>
      <c r="BR659" s="37"/>
      <c r="BS659" s="37"/>
      <c r="BT659" s="37"/>
      <c r="BU659" s="37"/>
      <c r="BV659" s="37"/>
      <c r="BW659" s="37"/>
      <c r="BX659" s="37"/>
      <c r="BY659" s="37"/>
      <c r="BZ659" s="37"/>
      <c r="CA659" s="37"/>
      <c r="CB659" s="37"/>
      <c r="CC659" s="37"/>
      <c r="CD659" s="37"/>
      <c r="CE659" s="37"/>
      <c r="CF659" s="37"/>
      <c r="CG659" s="37"/>
      <c r="CH659" s="37"/>
      <c r="CI659" s="37"/>
      <c r="CJ659" s="37"/>
      <c r="CK659" s="37"/>
    </row>
    <row r="660" spans="1:89" hidden="1" x14ac:dyDescent="0.25">
      <c r="A660" s="16" t="s">
        <v>186</v>
      </c>
      <c r="B660" s="7"/>
      <c r="C660" s="111"/>
      <c r="D660" s="111"/>
      <c r="E660" s="111"/>
      <c r="F660" s="111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  <c r="BA660" s="37"/>
      <c r="BB660" s="37"/>
      <c r="BC660" s="37"/>
      <c r="BD660" s="37"/>
      <c r="BE660" s="37"/>
      <c r="BF660" s="37"/>
      <c r="BG660" s="37"/>
      <c r="BH660" s="37"/>
      <c r="BI660" s="37"/>
      <c r="BJ660" s="37"/>
      <c r="BK660" s="37"/>
      <c r="BL660" s="37"/>
      <c r="BM660" s="37"/>
      <c r="BN660" s="37"/>
      <c r="BO660" s="37"/>
      <c r="BP660" s="37"/>
      <c r="BQ660" s="37"/>
      <c r="BR660" s="37"/>
      <c r="BS660" s="37"/>
      <c r="BT660" s="37"/>
      <c r="BU660" s="37"/>
      <c r="BV660" s="37"/>
      <c r="BW660" s="37"/>
      <c r="BX660" s="37"/>
      <c r="BY660" s="37"/>
      <c r="BZ660" s="37"/>
      <c r="CA660" s="37"/>
      <c r="CB660" s="37"/>
      <c r="CC660" s="37"/>
      <c r="CD660" s="37"/>
      <c r="CE660" s="37"/>
      <c r="CF660" s="37"/>
      <c r="CG660" s="37"/>
      <c r="CH660" s="37"/>
      <c r="CI660" s="37"/>
      <c r="CJ660" s="37"/>
      <c r="CK660" s="37"/>
    </row>
    <row r="661" spans="1:89" hidden="1" x14ac:dyDescent="0.25">
      <c r="A661" s="17" t="s">
        <v>141</v>
      </c>
      <c r="B661" s="7"/>
      <c r="C661" s="111">
        <f>C662+C663+C670+C678+C679+C680+C681+C682</f>
        <v>12487</v>
      </c>
      <c r="D661" s="111"/>
      <c r="E661" s="111"/>
      <c r="F661" s="111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  <c r="BA661" s="37"/>
      <c r="BB661" s="37"/>
      <c r="BC661" s="37"/>
      <c r="BD661" s="37"/>
      <c r="BE661" s="37"/>
      <c r="BF661" s="37"/>
      <c r="BG661" s="37"/>
      <c r="BH661" s="37"/>
      <c r="BI661" s="37"/>
      <c r="BJ661" s="37"/>
      <c r="BK661" s="37"/>
      <c r="BL661" s="37"/>
      <c r="BM661" s="37"/>
      <c r="BN661" s="37"/>
      <c r="BO661" s="37"/>
      <c r="BP661" s="37"/>
      <c r="BQ661" s="37"/>
      <c r="BR661" s="37"/>
      <c r="BS661" s="37"/>
      <c r="BT661" s="37"/>
      <c r="BU661" s="37"/>
      <c r="BV661" s="37"/>
      <c r="BW661" s="37"/>
      <c r="BX661" s="37"/>
      <c r="BY661" s="37"/>
      <c r="BZ661" s="37"/>
      <c r="CA661" s="37"/>
      <c r="CB661" s="37"/>
      <c r="CC661" s="37"/>
      <c r="CD661" s="37"/>
      <c r="CE661" s="37"/>
      <c r="CF661" s="37"/>
      <c r="CG661" s="37"/>
      <c r="CH661" s="37"/>
      <c r="CI661" s="37"/>
      <c r="CJ661" s="37"/>
      <c r="CK661" s="37"/>
    </row>
    <row r="662" spans="1:89" hidden="1" x14ac:dyDescent="0.25">
      <c r="A662" s="17" t="s">
        <v>180</v>
      </c>
      <c r="B662" s="7"/>
      <c r="C662" s="111"/>
      <c r="D662" s="111"/>
      <c r="E662" s="111"/>
      <c r="F662" s="111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  <c r="BA662" s="37"/>
      <c r="BB662" s="37"/>
      <c r="BC662" s="37"/>
      <c r="BD662" s="37"/>
      <c r="BE662" s="37"/>
      <c r="BF662" s="37"/>
      <c r="BG662" s="37"/>
      <c r="BH662" s="37"/>
      <c r="BI662" s="37"/>
      <c r="BJ662" s="37"/>
      <c r="BK662" s="37"/>
      <c r="BL662" s="37"/>
      <c r="BM662" s="37"/>
      <c r="BN662" s="37"/>
      <c r="BO662" s="37"/>
      <c r="BP662" s="37"/>
      <c r="BQ662" s="37"/>
      <c r="BR662" s="37"/>
      <c r="BS662" s="37"/>
      <c r="BT662" s="37"/>
      <c r="BU662" s="37"/>
      <c r="BV662" s="37"/>
      <c r="BW662" s="37"/>
      <c r="BX662" s="37"/>
      <c r="BY662" s="37"/>
      <c r="BZ662" s="37"/>
      <c r="CA662" s="37"/>
      <c r="CB662" s="37"/>
      <c r="CC662" s="37"/>
      <c r="CD662" s="37"/>
      <c r="CE662" s="37"/>
      <c r="CF662" s="37"/>
      <c r="CG662" s="37"/>
      <c r="CH662" s="37"/>
      <c r="CI662" s="37"/>
      <c r="CJ662" s="37"/>
      <c r="CK662" s="37"/>
    </row>
    <row r="663" spans="1:89" ht="30" hidden="1" x14ac:dyDescent="0.25">
      <c r="A663" s="17" t="s">
        <v>181</v>
      </c>
      <c r="B663" s="102"/>
      <c r="C663" s="133">
        <f>C664+C665+C666+C668</f>
        <v>6898</v>
      </c>
      <c r="D663" s="111"/>
      <c r="E663" s="111"/>
      <c r="F663" s="111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  <c r="BA663" s="37"/>
      <c r="BB663" s="37"/>
      <c r="BC663" s="37"/>
      <c r="BD663" s="37"/>
      <c r="BE663" s="37"/>
      <c r="BF663" s="37"/>
      <c r="BG663" s="37"/>
      <c r="BH663" s="37"/>
      <c r="BI663" s="37"/>
      <c r="BJ663" s="37"/>
      <c r="BK663" s="37"/>
      <c r="BL663" s="37"/>
      <c r="BM663" s="37"/>
      <c r="BN663" s="37"/>
      <c r="BO663" s="37"/>
      <c r="BP663" s="37"/>
      <c r="BQ663" s="37"/>
      <c r="BR663" s="37"/>
      <c r="BS663" s="37"/>
      <c r="BT663" s="37"/>
      <c r="BU663" s="37"/>
      <c r="BV663" s="37"/>
      <c r="BW663" s="37"/>
      <c r="BX663" s="37"/>
      <c r="BY663" s="37"/>
      <c r="BZ663" s="37"/>
      <c r="CA663" s="37"/>
      <c r="CB663" s="37"/>
      <c r="CC663" s="37"/>
      <c r="CD663" s="37"/>
      <c r="CE663" s="37"/>
      <c r="CF663" s="37"/>
      <c r="CG663" s="37"/>
      <c r="CH663" s="37"/>
      <c r="CI663" s="37"/>
      <c r="CJ663" s="37"/>
      <c r="CK663" s="37"/>
    </row>
    <row r="664" spans="1:89" ht="30" hidden="1" x14ac:dyDescent="0.25">
      <c r="A664" s="17" t="s">
        <v>182</v>
      </c>
      <c r="B664" s="102"/>
      <c r="C664" s="133">
        <v>5306</v>
      </c>
      <c r="D664" s="111"/>
      <c r="E664" s="111"/>
      <c r="F664" s="111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  <c r="BA664" s="37"/>
      <c r="BB664" s="37"/>
      <c r="BC664" s="37"/>
      <c r="BD664" s="37"/>
      <c r="BE664" s="37"/>
      <c r="BF664" s="37"/>
      <c r="BG664" s="37"/>
      <c r="BH664" s="37"/>
      <c r="BI664" s="37"/>
      <c r="BJ664" s="37"/>
      <c r="BK664" s="37"/>
      <c r="BL664" s="37"/>
      <c r="BM664" s="37"/>
      <c r="BN664" s="37"/>
      <c r="BO664" s="37"/>
      <c r="BP664" s="37"/>
      <c r="BQ664" s="37"/>
      <c r="BR664" s="37"/>
      <c r="BS664" s="37"/>
      <c r="BT664" s="37"/>
      <c r="BU664" s="37"/>
      <c r="BV664" s="37"/>
      <c r="BW664" s="37"/>
      <c r="BX664" s="37"/>
      <c r="BY664" s="37"/>
      <c r="BZ664" s="37"/>
      <c r="CA664" s="37"/>
      <c r="CB664" s="37"/>
      <c r="CC664" s="37"/>
      <c r="CD664" s="37"/>
      <c r="CE664" s="37"/>
      <c r="CF664" s="37"/>
      <c r="CG664" s="37"/>
      <c r="CH664" s="37"/>
      <c r="CI664" s="37"/>
      <c r="CJ664" s="37"/>
      <c r="CK664" s="37"/>
    </row>
    <row r="665" spans="1:89" ht="30" hidden="1" x14ac:dyDescent="0.25">
      <c r="A665" s="17" t="s">
        <v>183</v>
      </c>
      <c r="B665" s="102"/>
      <c r="C665" s="133">
        <v>1592</v>
      </c>
      <c r="D665" s="111"/>
      <c r="E665" s="111"/>
      <c r="F665" s="111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  <c r="BA665" s="37"/>
      <c r="BB665" s="37"/>
      <c r="BC665" s="37"/>
      <c r="BD665" s="37"/>
      <c r="BE665" s="37"/>
      <c r="BF665" s="37"/>
      <c r="BG665" s="37"/>
      <c r="BH665" s="37"/>
      <c r="BI665" s="37"/>
      <c r="BJ665" s="37"/>
      <c r="BK665" s="37"/>
      <c r="BL665" s="37"/>
      <c r="BM665" s="37"/>
      <c r="BN665" s="37"/>
      <c r="BO665" s="37"/>
      <c r="BP665" s="37"/>
      <c r="BQ665" s="37"/>
      <c r="BR665" s="37"/>
      <c r="BS665" s="37"/>
      <c r="BT665" s="37"/>
      <c r="BU665" s="37"/>
      <c r="BV665" s="37"/>
      <c r="BW665" s="37"/>
      <c r="BX665" s="37"/>
      <c r="BY665" s="37"/>
      <c r="BZ665" s="37"/>
      <c r="CA665" s="37"/>
      <c r="CB665" s="37"/>
      <c r="CC665" s="37"/>
      <c r="CD665" s="37"/>
      <c r="CE665" s="37"/>
      <c r="CF665" s="37"/>
      <c r="CG665" s="37"/>
      <c r="CH665" s="37"/>
      <c r="CI665" s="37"/>
      <c r="CJ665" s="37"/>
      <c r="CK665" s="37"/>
    </row>
    <row r="666" spans="1:89" ht="45" hidden="1" x14ac:dyDescent="0.25">
      <c r="A666" s="17" t="s">
        <v>250</v>
      </c>
      <c r="B666" s="102"/>
      <c r="C666" s="133"/>
      <c r="D666" s="111"/>
      <c r="E666" s="111"/>
      <c r="F666" s="111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F666" s="37"/>
      <c r="AG666" s="37"/>
      <c r="AH666" s="37"/>
      <c r="AI666" s="37"/>
      <c r="AJ666" s="37"/>
      <c r="AK666" s="37"/>
      <c r="AL666" s="37"/>
      <c r="AM666" s="37"/>
      <c r="AN666" s="37"/>
      <c r="AO666" s="37"/>
      <c r="AP666" s="37"/>
      <c r="AQ666" s="37"/>
      <c r="AR666" s="37"/>
      <c r="AS666" s="37"/>
      <c r="AT666" s="37"/>
      <c r="AU666" s="37"/>
      <c r="AV666" s="37"/>
      <c r="AW666" s="37"/>
      <c r="AX666" s="37"/>
      <c r="AY666" s="37"/>
      <c r="AZ666" s="37"/>
      <c r="BA666" s="37"/>
      <c r="BB666" s="37"/>
      <c r="BC666" s="37"/>
      <c r="BD666" s="37"/>
      <c r="BE666" s="37"/>
      <c r="BF666" s="37"/>
      <c r="BG666" s="37"/>
      <c r="BH666" s="37"/>
      <c r="BI666" s="37"/>
      <c r="BJ666" s="37"/>
      <c r="BK666" s="37"/>
      <c r="BL666" s="37"/>
      <c r="BM666" s="37"/>
      <c r="BN666" s="37"/>
      <c r="BO666" s="37"/>
      <c r="BP666" s="37"/>
      <c r="BQ666" s="37"/>
      <c r="BR666" s="37"/>
      <c r="BS666" s="37"/>
      <c r="BT666" s="37"/>
      <c r="BU666" s="37"/>
      <c r="BV666" s="37"/>
      <c r="BW666" s="37"/>
      <c r="BX666" s="37"/>
      <c r="BY666" s="37"/>
      <c r="BZ666" s="37"/>
      <c r="CA666" s="37"/>
      <c r="CB666" s="37"/>
      <c r="CC666" s="37"/>
      <c r="CD666" s="37"/>
      <c r="CE666" s="37"/>
      <c r="CF666" s="37"/>
      <c r="CG666" s="37"/>
      <c r="CH666" s="37"/>
      <c r="CI666" s="37"/>
      <c r="CJ666" s="37"/>
      <c r="CK666" s="37"/>
    </row>
    <row r="667" spans="1:89" hidden="1" x14ac:dyDescent="0.25">
      <c r="A667" s="220" t="s">
        <v>251</v>
      </c>
      <c r="B667" s="102"/>
      <c r="C667" s="133"/>
      <c r="D667" s="111"/>
      <c r="E667" s="111"/>
      <c r="F667" s="111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F667" s="37"/>
      <c r="AG667" s="37"/>
      <c r="AH667" s="37"/>
      <c r="AI667" s="37"/>
      <c r="AJ667" s="37"/>
      <c r="AK667" s="37"/>
      <c r="AL667" s="37"/>
      <c r="AM667" s="37"/>
      <c r="AN667" s="37"/>
      <c r="AO667" s="37"/>
      <c r="AP667" s="37"/>
      <c r="AQ667" s="37"/>
      <c r="AR667" s="37"/>
      <c r="AS667" s="37"/>
      <c r="AT667" s="37"/>
      <c r="AU667" s="37"/>
      <c r="AV667" s="37"/>
      <c r="AW667" s="37"/>
      <c r="AX667" s="37"/>
      <c r="AY667" s="37"/>
      <c r="AZ667" s="37"/>
      <c r="BA667" s="37"/>
      <c r="BB667" s="37"/>
      <c r="BC667" s="37"/>
      <c r="BD667" s="37"/>
      <c r="BE667" s="37"/>
      <c r="BF667" s="37"/>
      <c r="BG667" s="37"/>
      <c r="BH667" s="37"/>
      <c r="BI667" s="37"/>
      <c r="BJ667" s="37"/>
      <c r="BK667" s="37"/>
      <c r="BL667" s="37"/>
      <c r="BM667" s="37"/>
      <c r="BN667" s="37"/>
      <c r="BO667" s="37"/>
      <c r="BP667" s="37"/>
      <c r="BQ667" s="37"/>
      <c r="BR667" s="37"/>
      <c r="BS667" s="37"/>
      <c r="BT667" s="37"/>
      <c r="BU667" s="37"/>
      <c r="BV667" s="37"/>
      <c r="BW667" s="37"/>
      <c r="BX667" s="37"/>
      <c r="BY667" s="37"/>
      <c r="BZ667" s="37"/>
      <c r="CA667" s="37"/>
      <c r="CB667" s="37"/>
      <c r="CC667" s="37"/>
      <c r="CD667" s="37"/>
      <c r="CE667" s="37"/>
      <c r="CF667" s="37"/>
      <c r="CG667" s="37"/>
      <c r="CH667" s="37"/>
      <c r="CI667" s="37"/>
      <c r="CJ667" s="37"/>
      <c r="CK667" s="37"/>
    </row>
    <row r="668" spans="1:89" ht="30" hidden="1" x14ac:dyDescent="0.25">
      <c r="A668" s="17" t="s">
        <v>252</v>
      </c>
      <c r="B668" s="102"/>
      <c r="C668" s="133"/>
      <c r="D668" s="111"/>
      <c r="E668" s="111"/>
      <c r="F668" s="111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F668" s="37"/>
      <c r="AG668" s="37"/>
      <c r="AH668" s="37"/>
      <c r="AI668" s="37"/>
      <c r="AJ668" s="37"/>
      <c r="AK668" s="37"/>
      <c r="AL668" s="37"/>
      <c r="AM668" s="37"/>
      <c r="AN668" s="37"/>
      <c r="AO668" s="37"/>
      <c r="AP668" s="37"/>
      <c r="AQ668" s="37"/>
      <c r="AR668" s="37"/>
      <c r="AS668" s="37"/>
      <c r="AT668" s="37"/>
      <c r="AU668" s="37"/>
      <c r="AV668" s="37"/>
      <c r="AW668" s="37"/>
      <c r="AX668" s="37"/>
      <c r="AY668" s="37"/>
      <c r="AZ668" s="37"/>
      <c r="BA668" s="37"/>
      <c r="BB668" s="37"/>
      <c r="BC668" s="37"/>
      <c r="BD668" s="37"/>
      <c r="BE668" s="37"/>
      <c r="BF668" s="37"/>
      <c r="BG668" s="37"/>
      <c r="BH668" s="37"/>
      <c r="BI668" s="37"/>
      <c r="BJ668" s="37"/>
      <c r="BK668" s="37"/>
      <c r="BL668" s="37"/>
      <c r="BM668" s="37"/>
      <c r="BN668" s="37"/>
      <c r="BO668" s="37"/>
      <c r="BP668" s="37"/>
      <c r="BQ668" s="37"/>
      <c r="BR668" s="37"/>
      <c r="BS668" s="37"/>
      <c r="BT668" s="37"/>
      <c r="BU668" s="37"/>
      <c r="BV668" s="37"/>
      <c r="BW668" s="37"/>
      <c r="BX668" s="37"/>
      <c r="BY668" s="37"/>
      <c r="BZ668" s="37"/>
      <c r="CA668" s="37"/>
      <c r="CB668" s="37"/>
      <c r="CC668" s="37"/>
      <c r="CD668" s="37"/>
      <c r="CE668" s="37"/>
      <c r="CF668" s="37"/>
      <c r="CG668" s="37"/>
      <c r="CH668" s="37"/>
      <c r="CI668" s="37"/>
      <c r="CJ668" s="37"/>
      <c r="CK668" s="37"/>
    </row>
    <row r="669" spans="1:89" hidden="1" x14ac:dyDescent="0.25">
      <c r="A669" s="220" t="s">
        <v>251</v>
      </c>
      <c r="B669" s="102"/>
      <c r="C669" s="133"/>
      <c r="D669" s="111"/>
      <c r="E669" s="111"/>
      <c r="F669" s="111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F669" s="37"/>
      <c r="AG669" s="37"/>
      <c r="AH669" s="37"/>
      <c r="AI669" s="37"/>
      <c r="AJ669" s="37"/>
      <c r="AK669" s="37"/>
      <c r="AL669" s="37"/>
      <c r="AM669" s="37"/>
      <c r="AN669" s="37"/>
      <c r="AO669" s="37"/>
      <c r="AP669" s="37"/>
      <c r="AQ669" s="37"/>
      <c r="AR669" s="37"/>
      <c r="AS669" s="37"/>
      <c r="AT669" s="37"/>
      <c r="AU669" s="37"/>
      <c r="AV669" s="37"/>
      <c r="AW669" s="37"/>
      <c r="AX669" s="37"/>
      <c r="AY669" s="37"/>
      <c r="AZ669" s="37"/>
      <c r="BA669" s="37"/>
      <c r="BB669" s="37"/>
      <c r="BC669" s="37"/>
      <c r="BD669" s="37"/>
      <c r="BE669" s="37"/>
      <c r="BF669" s="37"/>
      <c r="BG669" s="37"/>
      <c r="BH669" s="37"/>
      <c r="BI669" s="37"/>
      <c r="BJ669" s="37"/>
      <c r="BK669" s="37"/>
      <c r="BL669" s="37"/>
      <c r="BM669" s="37"/>
      <c r="BN669" s="37"/>
      <c r="BO669" s="37"/>
      <c r="BP669" s="37"/>
      <c r="BQ669" s="37"/>
      <c r="BR669" s="37"/>
      <c r="BS669" s="37"/>
      <c r="BT669" s="37"/>
      <c r="BU669" s="37"/>
      <c r="BV669" s="37"/>
      <c r="BW669" s="37"/>
      <c r="BX669" s="37"/>
      <c r="BY669" s="37"/>
      <c r="BZ669" s="37"/>
      <c r="CA669" s="37"/>
      <c r="CB669" s="37"/>
      <c r="CC669" s="37"/>
      <c r="CD669" s="37"/>
      <c r="CE669" s="37"/>
      <c r="CF669" s="37"/>
      <c r="CG669" s="37"/>
      <c r="CH669" s="37"/>
      <c r="CI669" s="37"/>
      <c r="CJ669" s="37"/>
      <c r="CK669" s="37"/>
    </row>
    <row r="670" spans="1:89" ht="30" hidden="1" x14ac:dyDescent="0.25">
      <c r="A670" s="17" t="s">
        <v>219</v>
      </c>
      <c r="B670" s="102"/>
      <c r="C670" s="133">
        <f>C671+C672+C674+C676</f>
        <v>5589</v>
      </c>
      <c r="D670" s="111"/>
      <c r="E670" s="111"/>
      <c r="F670" s="111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F670" s="37"/>
      <c r="AG670" s="37"/>
      <c r="AH670" s="37"/>
      <c r="AI670" s="37"/>
      <c r="AJ670" s="37"/>
      <c r="AK670" s="37"/>
      <c r="AL670" s="37"/>
      <c r="AM670" s="37"/>
      <c r="AN670" s="37"/>
      <c r="AO670" s="37"/>
      <c r="AP670" s="37"/>
      <c r="AQ670" s="37"/>
      <c r="AR670" s="37"/>
      <c r="AS670" s="37"/>
      <c r="AT670" s="37"/>
      <c r="AU670" s="37"/>
      <c r="AV670" s="37"/>
      <c r="AW670" s="37"/>
      <c r="AX670" s="37"/>
      <c r="AY670" s="37"/>
      <c r="AZ670" s="37"/>
      <c r="BA670" s="37"/>
      <c r="BB670" s="37"/>
      <c r="BC670" s="37"/>
      <c r="BD670" s="37"/>
      <c r="BE670" s="37"/>
      <c r="BF670" s="37"/>
      <c r="BG670" s="37"/>
      <c r="BH670" s="37"/>
      <c r="BI670" s="37"/>
      <c r="BJ670" s="37"/>
      <c r="BK670" s="37"/>
      <c r="BL670" s="37"/>
      <c r="BM670" s="37"/>
      <c r="BN670" s="37"/>
      <c r="BO670" s="37"/>
      <c r="BP670" s="37"/>
      <c r="BQ670" s="37"/>
      <c r="BR670" s="37"/>
      <c r="BS670" s="37"/>
      <c r="BT670" s="37"/>
      <c r="BU670" s="37"/>
      <c r="BV670" s="37"/>
      <c r="BW670" s="37"/>
      <c r="BX670" s="37"/>
      <c r="BY670" s="37"/>
      <c r="BZ670" s="37"/>
      <c r="CA670" s="37"/>
      <c r="CB670" s="37"/>
      <c r="CC670" s="37"/>
      <c r="CD670" s="37"/>
      <c r="CE670" s="37"/>
      <c r="CF670" s="37"/>
      <c r="CG670" s="37"/>
      <c r="CH670" s="37"/>
      <c r="CI670" s="37"/>
      <c r="CJ670" s="37"/>
      <c r="CK670" s="37"/>
    </row>
    <row r="671" spans="1:89" ht="30" hidden="1" x14ac:dyDescent="0.25">
      <c r="A671" s="17" t="s">
        <v>220</v>
      </c>
      <c r="B671" s="102"/>
      <c r="C671" s="133">
        <v>500</v>
      </c>
      <c r="D671" s="111"/>
      <c r="E671" s="111"/>
      <c r="F671" s="111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F671" s="37"/>
      <c r="AG671" s="37"/>
      <c r="AH671" s="37"/>
      <c r="AI671" s="37"/>
      <c r="AJ671" s="37"/>
      <c r="AK671" s="37"/>
      <c r="AL671" s="37"/>
      <c r="AM671" s="37"/>
      <c r="AN671" s="37"/>
      <c r="AO671" s="37"/>
      <c r="AP671" s="37"/>
      <c r="AQ671" s="37"/>
      <c r="AR671" s="37"/>
      <c r="AS671" s="37"/>
      <c r="AT671" s="37"/>
      <c r="AU671" s="37"/>
      <c r="AV671" s="37"/>
      <c r="AW671" s="37"/>
      <c r="AX671" s="37"/>
      <c r="AY671" s="37"/>
      <c r="AZ671" s="37"/>
      <c r="BA671" s="37"/>
      <c r="BB671" s="37"/>
      <c r="BC671" s="37"/>
      <c r="BD671" s="37"/>
      <c r="BE671" s="37"/>
      <c r="BF671" s="37"/>
      <c r="BG671" s="37"/>
      <c r="BH671" s="37"/>
      <c r="BI671" s="37"/>
      <c r="BJ671" s="37"/>
      <c r="BK671" s="37"/>
      <c r="BL671" s="37"/>
      <c r="BM671" s="37"/>
      <c r="BN671" s="37"/>
      <c r="BO671" s="37"/>
      <c r="BP671" s="37"/>
      <c r="BQ671" s="37"/>
      <c r="BR671" s="37"/>
      <c r="BS671" s="37"/>
      <c r="BT671" s="37"/>
      <c r="BU671" s="37"/>
      <c r="BV671" s="37"/>
      <c r="BW671" s="37"/>
      <c r="BX671" s="37"/>
      <c r="BY671" s="37"/>
      <c r="BZ671" s="37"/>
      <c r="CA671" s="37"/>
      <c r="CB671" s="37"/>
      <c r="CC671" s="37"/>
      <c r="CD671" s="37"/>
      <c r="CE671" s="37"/>
      <c r="CF671" s="37"/>
      <c r="CG671" s="37"/>
      <c r="CH671" s="37"/>
      <c r="CI671" s="37"/>
      <c r="CJ671" s="37"/>
      <c r="CK671" s="37"/>
    </row>
    <row r="672" spans="1:89" ht="45" hidden="1" x14ac:dyDescent="0.25">
      <c r="A672" s="17" t="s">
        <v>253</v>
      </c>
      <c r="B672" s="102"/>
      <c r="C672" s="133">
        <v>4805</v>
      </c>
      <c r="D672" s="111"/>
      <c r="E672" s="111"/>
      <c r="F672" s="111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F672" s="37"/>
      <c r="AG672" s="37"/>
      <c r="AH672" s="37"/>
      <c r="AI672" s="37"/>
      <c r="AJ672" s="37"/>
      <c r="AK672" s="37"/>
      <c r="AL672" s="37"/>
      <c r="AM672" s="37"/>
      <c r="AN672" s="37"/>
      <c r="AO672" s="37"/>
      <c r="AP672" s="37"/>
      <c r="AQ672" s="37"/>
      <c r="AR672" s="37"/>
      <c r="AS672" s="37"/>
      <c r="AT672" s="37"/>
      <c r="AU672" s="37"/>
      <c r="AV672" s="37"/>
      <c r="AW672" s="37"/>
      <c r="AX672" s="37"/>
      <c r="AY672" s="37"/>
      <c r="AZ672" s="37"/>
      <c r="BA672" s="37"/>
      <c r="BB672" s="37"/>
      <c r="BC672" s="37"/>
      <c r="BD672" s="37"/>
      <c r="BE672" s="37"/>
      <c r="BF672" s="37"/>
      <c r="BG672" s="37"/>
      <c r="BH672" s="37"/>
      <c r="BI672" s="37"/>
      <c r="BJ672" s="37"/>
      <c r="BK672" s="37"/>
      <c r="BL672" s="37"/>
      <c r="BM672" s="37"/>
      <c r="BN672" s="37"/>
      <c r="BO672" s="37"/>
      <c r="BP672" s="37"/>
      <c r="BQ672" s="37"/>
      <c r="BR672" s="37"/>
      <c r="BS672" s="37"/>
      <c r="BT672" s="37"/>
      <c r="BU672" s="37"/>
      <c r="BV672" s="37"/>
      <c r="BW672" s="37"/>
      <c r="BX672" s="37"/>
      <c r="BY672" s="37"/>
      <c r="BZ672" s="37"/>
      <c r="CA672" s="37"/>
      <c r="CB672" s="37"/>
      <c r="CC672" s="37"/>
      <c r="CD672" s="37"/>
      <c r="CE672" s="37"/>
      <c r="CF672" s="37"/>
      <c r="CG672" s="37"/>
      <c r="CH672" s="37"/>
      <c r="CI672" s="37"/>
      <c r="CJ672" s="37"/>
      <c r="CK672" s="37"/>
    </row>
    <row r="673" spans="1:89" hidden="1" x14ac:dyDescent="0.25">
      <c r="A673" s="220" t="s">
        <v>251</v>
      </c>
      <c r="B673" s="102"/>
      <c r="C673" s="133">
        <v>2230</v>
      </c>
      <c r="D673" s="111"/>
      <c r="E673" s="111"/>
      <c r="F673" s="111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F673" s="37"/>
      <c r="AG673" s="37"/>
      <c r="AH673" s="37"/>
      <c r="AI673" s="37"/>
      <c r="AJ673" s="37"/>
      <c r="AK673" s="37"/>
      <c r="AL673" s="37"/>
      <c r="AM673" s="37"/>
      <c r="AN673" s="37"/>
      <c r="AO673" s="37"/>
      <c r="AP673" s="37"/>
      <c r="AQ673" s="37"/>
      <c r="AR673" s="37"/>
      <c r="AS673" s="37"/>
      <c r="AT673" s="37"/>
      <c r="AU673" s="37"/>
      <c r="AV673" s="37"/>
      <c r="AW673" s="37"/>
      <c r="AX673" s="37"/>
      <c r="AY673" s="37"/>
      <c r="AZ673" s="37"/>
      <c r="BA673" s="37"/>
      <c r="BB673" s="37"/>
      <c r="BC673" s="37"/>
      <c r="BD673" s="37"/>
      <c r="BE673" s="37"/>
      <c r="BF673" s="37"/>
      <c r="BG673" s="37"/>
      <c r="BH673" s="37"/>
      <c r="BI673" s="37"/>
      <c r="BJ673" s="37"/>
      <c r="BK673" s="37"/>
      <c r="BL673" s="37"/>
      <c r="BM673" s="37"/>
      <c r="BN673" s="37"/>
      <c r="BO673" s="37"/>
      <c r="BP673" s="37"/>
      <c r="BQ673" s="37"/>
      <c r="BR673" s="37"/>
      <c r="BS673" s="37"/>
      <c r="BT673" s="37"/>
      <c r="BU673" s="37"/>
      <c r="BV673" s="37"/>
      <c r="BW673" s="37"/>
      <c r="BX673" s="37"/>
      <c r="BY673" s="37"/>
      <c r="BZ673" s="37"/>
      <c r="CA673" s="37"/>
      <c r="CB673" s="37"/>
      <c r="CC673" s="37"/>
      <c r="CD673" s="37"/>
      <c r="CE673" s="37"/>
      <c r="CF673" s="37"/>
      <c r="CG673" s="37"/>
      <c r="CH673" s="37"/>
      <c r="CI673" s="37"/>
      <c r="CJ673" s="37"/>
      <c r="CK673" s="37"/>
    </row>
    <row r="674" spans="1:89" ht="45" hidden="1" x14ac:dyDescent="0.25">
      <c r="A674" s="17" t="s">
        <v>254</v>
      </c>
      <c r="B674" s="102"/>
      <c r="C674" s="133">
        <v>284</v>
      </c>
      <c r="D674" s="111"/>
      <c r="E674" s="111"/>
      <c r="F674" s="111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F674" s="37"/>
      <c r="AG674" s="37"/>
      <c r="AH674" s="37"/>
      <c r="AI674" s="37"/>
      <c r="AJ674" s="37"/>
      <c r="AK674" s="37"/>
      <c r="AL674" s="37"/>
      <c r="AM674" s="37"/>
      <c r="AN674" s="37"/>
      <c r="AO674" s="37"/>
      <c r="AP674" s="37"/>
      <c r="AQ674" s="37"/>
      <c r="AR674" s="37"/>
      <c r="AS674" s="37"/>
      <c r="AT674" s="37"/>
      <c r="AU674" s="37"/>
      <c r="AV674" s="37"/>
      <c r="AW674" s="37"/>
      <c r="AX674" s="37"/>
      <c r="AY674" s="37"/>
      <c r="AZ674" s="37"/>
      <c r="BA674" s="37"/>
      <c r="BB674" s="37"/>
      <c r="BC674" s="37"/>
      <c r="BD674" s="37"/>
      <c r="BE674" s="37"/>
      <c r="BF674" s="37"/>
      <c r="BG674" s="37"/>
      <c r="BH674" s="37"/>
      <c r="BI674" s="37"/>
      <c r="BJ674" s="37"/>
      <c r="BK674" s="37"/>
      <c r="BL674" s="37"/>
      <c r="BM674" s="37"/>
      <c r="BN674" s="37"/>
      <c r="BO674" s="37"/>
      <c r="BP674" s="37"/>
      <c r="BQ674" s="37"/>
      <c r="BR674" s="37"/>
      <c r="BS674" s="37"/>
      <c r="BT674" s="37"/>
      <c r="BU674" s="37"/>
      <c r="BV674" s="37"/>
      <c r="BW674" s="37"/>
      <c r="BX674" s="37"/>
      <c r="BY674" s="37"/>
      <c r="BZ674" s="37"/>
      <c r="CA674" s="37"/>
      <c r="CB674" s="37"/>
      <c r="CC674" s="37"/>
      <c r="CD674" s="37"/>
      <c r="CE674" s="37"/>
      <c r="CF674" s="37"/>
      <c r="CG674" s="37"/>
      <c r="CH674" s="37"/>
      <c r="CI674" s="37"/>
      <c r="CJ674" s="37"/>
      <c r="CK674" s="37"/>
    </row>
    <row r="675" spans="1:89" hidden="1" x14ac:dyDescent="0.25">
      <c r="A675" s="220" t="s">
        <v>251</v>
      </c>
      <c r="B675" s="102"/>
      <c r="C675" s="133">
        <v>189</v>
      </c>
      <c r="D675" s="111"/>
      <c r="E675" s="111"/>
      <c r="F675" s="111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F675" s="37"/>
      <c r="AG675" s="37"/>
      <c r="AH675" s="37"/>
      <c r="AI675" s="37"/>
      <c r="AJ675" s="37"/>
      <c r="AK675" s="37"/>
      <c r="AL675" s="37"/>
      <c r="AM675" s="37"/>
      <c r="AN675" s="37"/>
      <c r="AO675" s="37"/>
      <c r="AP675" s="37"/>
      <c r="AQ675" s="37"/>
      <c r="AR675" s="37"/>
      <c r="AS675" s="37"/>
      <c r="AT675" s="37"/>
      <c r="AU675" s="37"/>
      <c r="AV675" s="37"/>
      <c r="AW675" s="37"/>
      <c r="AX675" s="37"/>
      <c r="AY675" s="37"/>
      <c r="AZ675" s="37"/>
      <c r="BA675" s="37"/>
      <c r="BB675" s="37"/>
      <c r="BC675" s="37"/>
      <c r="BD675" s="37"/>
      <c r="BE675" s="37"/>
      <c r="BF675" s="37"/>
      <c r="BG675" s="37"/>
      <c r="BH675" s="37"/>
      <c r="BI675" s="37"/>
      <c r="BJ675" s="37"/>
      <c r="BK675" s="37"/>
      <c r="BL675" s="37"/>
      <c r="BM675" s="37"/>
      <c r="BN675" s="37"/>
      <c r="BO675" s="37"/>
      <c r="BP675" s="37"/>
      <c r="BQ675" s="37"/>
      <c r="BR675" s="37"/>
      <c r="BS675" s="37"/>
      <c r="BT675" s="37"/>
      <c r="BU675" s="37"/>
      <c r="BV675" s="37"/>
      <c r="BW675" s="37"/>
      <c r="BX675" s="37"/>
      <c r="BY675" s="37"/>
      <c r="BZ675" s="37"/>
      <c r="CA675" s="37"/>
      <c r="CB675" s="37"/>
      <c r="CC675" s="37"/>
      <c r="CD675" s="37"/>
      <c r="CE675" s="37"/>
      <c r="CF675" s="37"/>
      <c r="CG675" s="37"/>
      <c r="CH675" s="37"/>
      <c r="CI675" s="37"/>
      <c r="CJ675" s="37"/>
      <c r="CK675" s="37"/>
    </row>
    <row r="676" spans="1:89" ht="30" hidden="1" x14ac:dyDescent="0.25">
      <c r="A676" s="17" t="s">
        <v>221</v>
      </c>
      <c r="B676" s="102"/>
      <c r="C676" s="133"/>
      <c r="D676" s="111"/>
      <c r="E676" s="111"/>
      <c r="F676" s="111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F676" s="37"/>
      <c r="AG676" s="37"/>
      <c r="AH676" s="37"/>
      <c r="AI676" s="37"/>
      <c r="AJ676" s="37"/>
      <c r="AK676" s="37"/>
      <c r="AL676" s="37"/>
      <c r="AM676" s="37"/>
      <c r="AN676" s="37"/>
      <c r="AO676" s="37"/>
      <c r="AP676" s="37"/>
      <c r="AQ676" s="37"/>
      <c r="AR676" s="37"/>
      <c r="AS676" s="37"/>
      <c r="AT676" s="37"/>
      <c r="AU676" s="37"/>
      <c r="AV676" s="37"/>
      <c r="AW676" s="37"/>
      <c r="AX676" s="37"/>
      <c r="AY676" s="37"/>
      <c r="AZ676" s="37"/>
      <c r="BA676" s="37"/>
      <c r="BB676" s="37"/>
      <c r="BC676" s="37"/>
      <c r="BD676" s="37"/>
      <c r="BE676" s="37"/>
      <c r="BF676" s="37"/>
      <c r="BG676" s="37"/>
      <c r="BH676" s="37"/>
      <c r="BI676" s="37"/>
      <c r="BJ676" s="37"/>
      <c r="BK676" s="37"/>
      <c r="BL676" s="37"/>
      <c r="BM676" s="37"/>
      <c r="BN676" s="37"/>
      <c r="BO676" s="37"/>
      <c r="BP676" s="37"/>
      <c r="BQ676" s="37"/>
      <c r="BR676" s="37"/>
      <c r="BS676" s="37"/>
      <c r="BT676" s="37"/>
      <c r="BU676" s="37"/>
      <c r="BV676" s="37"/>
      <c r="BW676" s="37"/>
      <c r="BX676" s="37"/>
      <c r="BY676" s="37"/>
      <c r="BZ676" s="37"/>
      <c r="CA676" s="37"/>
      <c r="CB676" s="37"/>
      <c r="CC676" s="37"/>
      <c r="CD676" s="37"/>
      <c r="CE676" s="37"/>
      <c r="CF676" s="37"/>
      <c r="CG676" s="37"/>
      <c r="CH676" s="37"/>
      <c r="CI676" s="37"/>
      <c r="CJ676" s="37"/>
      <c r="CK676" s="37"/>
    </row>
    <row r="677" spans="1:89" hidden="1" x14ac:dyDescent="0.25">
      <c r="A677" s="220" t="s">
        <v>251</v>
      </c>
      <c r="B677" s="102"/>
      <c r="C677" s="133"/>
      <c r="D677" s="111"/>
      <c r="E677" s="111"/>
      <c r="F677" s="111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F677" s="37"/>
      <c r="AG677" s="37"/>
      <c r="AH677" s="37"/>
      <c r="AI677" s="37"/>
      <c r="AJ677" s="37"/>
      <c r="AK677" s="37"/>
      <c r="AL677" s="37"/>
      <c r="AM677" s="37"/>
      <c r="AN677" s="37"/>
      <c r="AO677" s="37"/>
      <c r="AP677" s="37"/>
      <c r="AQ677" s="37"/>
      <c r="AR677" s="37"/>
      <c r="AS677" s="37"/>
      <c r="AT677" s="37"/>
      <c r="AU677" s="37"/>
      <c r="AV677" s="37"/>
      <c r="AW677" s="37"/>
      <c r="AX677" s="37"/>
      <c r="AY677" s="37"/>
      <c r="AZ677" s="37"/>
      <c r="BA677" s="37"/>
      <c r="BB677" s="37"/>
      <c r="BC677" s="37"/>
      <c r="BD677" s="37"/>
      <c r="BE677" s="37"/>
      <c r="BF677" s="37"/>
      <c r="BG677" s="37"/>
      <c r="BH677" s="37"/>
      <c r="BI677" s="37"/>
      <c r="BJ677" s="37"/>
      <c r="BK677" s="37"/>
      <c r="BL677" s="37"/>
      <c r="BM677" s="37"/>
      <c r="BN677" s="37"/>
      <c r="BO677" s="37"/>
      <c r="BP677" s="37"/>
      <c r="BQ677" s="37"/>
      <c r="BR677" s="37"/>
      <c r="BS677" s="37"/>
      <c r="BT677" s="37"/>
      <c r="BU677" s="37"/>
      <c r="BV677" s="37"/>
      <c r="BW677" s="37"/>
      <c r="BX677" s="37"/>
      <c r="BY677" s="37"/>
      <c r="BZ677" s="37"/>
      <c r="CA677" s="37"/>
      <c r="CB677" s="37"/>
      <c r="CC677" s="37"/>
      <c r="CD677" s="37"/>
      <c r="CE677" s="37"/>
      <c r="CF677" s="37"/>
      <c r="CG677" s="37"/>
      <c r="CH677" s="37"/>
      <c r="CI677" s="37"/>
      <c r="CJ677" s="37"/>
      <c r="CK677" s="37"/>
    </row>
    <row r="678" spans="1:89" ht="30" hidden="1" x14ac:dyDescent="0.25">
      <c r="A678" s="17" t="s">
        <v>222</v>
      </c>
      <c r="B678" s="102"/>
      <c r="C678" s="133"/>
      <c r="D678" s="111"/>
      <c r="E678" s="111"/>
      <c r="F678" s="111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F678" s="37"/>
      <c r="AG678" s="37"/>
      <c r="AH678" s="37"/>
      <c r="AI678" s="37"/>
      <c r="AJ678" s="37"/>
      <c r="AK678" s="37"/>
      <c r="AL678" s="37"/>
      <c r="AM678" s="37"/>
      <c r="AN678" s="37"/>
      <c r="AO678" s="37"/>
      <c r="AP678" s="37"/>
      <c r="AQ678" s="37"/>
      <c r="AR678" s="37"/>
      <c r="AS678" s="37"/>
      <c r="AT678" s="37"/>
      <c r="AU678" s="37"/>
      <c r="AV678" s="37"/>
      <c r="AW678" s="37"/>
      <c r="AX678" s="37"/>
      <c r="AY678" s="37"/>
      <c r="AZ678" s="37"/>
      <c r="BA678" s="37"/>
      <c r="BB678" s="37"/>
      <c r="BC678" s="37"/>
      <c r="BD678" s="37"/>
      <c r="BE678" s="37"/>
      <c r="BF678" s="37"/>
      <c r="BG678" s="37"/>
      <c r="BH678" s="37"/>
      <c r="BI678" s="37"/>
      <c r="BJ678" s="37"/>
      <c r="BK678" s="37"/>
      <c r="BL678" s="37"/>
      <c r="BM678" s="37"/>
      <c r="BN678" s="37"/>
      <c r="BO678" s="37"/>
      <c r="BP678" s="37"/>
      <c r="BQ678" s="37"/>
      <c r="BR678" s="37"/>
      <c r="BS678" s="37"/>
      <c r="BT678" s="37"/>
      <c r="BU678" s="37"/>
      <c r="BV678" s="37"/>
      <c r="BW678" s="37"/>
      <c r="BX678" s="37"/>
      <c r="BY678" s="37"/>
      <c r="BZ678" s="37"/>
      <c r="CA678" s="37"/>
      <c r="CB678" s="37"/>
      <c r="CC678" s="37"/>
      <c r="CD678" s="37"/>
      <c r="CE678" s="37"/>
      <c r="CF678" s="37"/>
      <c r="CG678" s="37"/>
      <c r="CH678" s="37"/>
      <c r="CI678" s="37"/>
      <c r="CJ678" s="37"/>
      <c r="CK678" s="37"/>
    </row>
    <row r="679" spans="1:89" ht="30" hidden="1" x14ac:dyDescent="0.25">
      <c r="A679" s="17" t="s">
        <v>223</v>
      </c>
      <c r="B679" s="102"/>
      <c r="C679" s="133"/>
      <c r="D679" s="111"/>
      <c r="E679" s="111"/>
      <c r="F679" s="111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F679" s="37"/>
      <c r="AG679" s="37"/>
      <c r="AH679" s="37"/>
      <c r="AI679" s="37"/>
      <c r="AJ679" s="37"/>
      <c r="AK679" s="37"/>
      <c r="AL679" s="37"/>
      <c r="AM679" s="37"/>
      <c r="AN679" s="37"/>
      <c r="AO679" s="37"/>
      <c r="AP679" s="37"/>
      <c r="AQ679" s="37"/>
      <c r="AR679" s="37"/>
      <c r="AS679" s="37"/>
      <c r="AT679" s="37"/>
      <c r="AU679" s="37"/>
      <c r="AV679" s="37"/>
      <c r="AW679" s="37"/>
      <c r="AX679" s="37"/>
      <c r="AY679" s="37"/>
      <c r="AZ679" s="37"/>
      <c r="BA679" s="37"/>
      <c r="BB679" s="37"/>
      <c r="BC679" s="37"/>
      <c r="BD679" s="37"/>
      <c r="BE679" s="37"/>
      <c r="BF679" s="37"/>
      <c r="BG679" s="37"/>
      <c r="BH679" s="37"/>
      <c r="BI679" s="37"/>
      <c r="BJ679" s="37"/>
      <c r="BK679" s="37"/>
      <c r="BL679" s="37"/>
      <c r="BM679" s="37"/>
      <c r="BN679" s="37"/>
      <c r="BO679" s="37"/>
      <c r="BP679" s="37"/>
      <c r="BQ679" s="37"/>
      <c r="BR679" s="37"/>
      <c r="BS679" s="37"/>
      <c r="BT679" s="37"/>
      <c r="BU679" s="37"/>
      <c r="BV679" s="37"/>
      <c r="BW679" s="37"/>
      <c r="BX679" s="37"/>
      <c r="BY679" s="37"/>
      <c r="BZ679" s="37"/>
      <c r="CA679" s="37"/>
      <c r="CB679" s="37"/>
      <c r="CC679" s="37"/>
      <c r="CD679" s="37"/>
      <c r="CE679" s="37"/>
      <c r="CF679" s="37"/>
      <c r="CG679" s="37"/>
      <c r="CH679" s="37"/>
      <c r="CI679" s="37"/>
      <c r="CJ679" s="37"/>
      <c r="CK679" s="37"/>
    </row>
    <row r="680" spans="1:89" ht="30" hidden="1" x14ac:dyDescent="0.25">
      <c r="A680" s="17" t="s">
        <v>224</v>
      </c>
      <c r="B680" s="102"/>
      <c r="C680" s="133"/>
      <c r="D680" s="111"/>
      <c r="E680" s="111"/>
      <c r="F680" s="111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F680" s="37"/>
      <c r="AG680" s="37"/>
      <c r="AH680" s="37"/>
      <c r="AI680" s="37"/>
      <c r="AJ680" s="37"/>
      <c r="AK680" s="37"/>
      <c r="AL680" s="37"/>
      <c r="AM680" s="37"/>
      <c r="AN680" s="37"/>
      <c r="AO680" s="37"/>
      <c r="AP680" s="37"/>
      <c r="AQ680" s="37"/>
      <c r="AR680" s="37"/>
      <c r="AS680" s="37"/>
      <c r="AT680" s="37"/>
      <c r="AU680" s="37"/>
      <c r="AV680" s="37"/>
      <c r="AW680" s="37"/>
      <c r="AX680" s="37"/>
      <c r="AY680" s="37"/>
      <c r="AZ680" s="37"/>
      <c r="BA680" s="37"/>
      <c r="BB680" s="37"/>
      <c r="BC680" s="37"/>
      <c r="BD680" s="37"/>
      <c r="BE680" s="37"/>
      <c r="BF680" s="37"/>
      <c r="BG680" s="37"/>
      <c r="BH680" s="37"/>
      <c r="BI680" s="37"/>
      <c r="BJ680" s="37"/>
      <c r="BK680" s="37"/>
      <c r="BL680" s="37"/>
      <c r="BM680" s="37"/>
      <c r="BN680" s="37"/>
      <c r="BO680" s="37"/>
      <c r="BP680" s="37"/>
      <c r="BQ680" s="37"/>
      <c r="BR680" s="37"/>
      <c r="BS680" s="37"/>
      <c r="BT680" s="37"/>
      <c r="BU680" s="37"/>
      <c r="BV680" s="37"/>
      <c r="BW680" s="37"/>
      <c r="BX680" s="37"/>
      <c r="BY680" s="37"/>
      <c r="BZ680" s="37"/>
      <c r="CA680" s="37"/>
      <c r="CB680" s="37"/>
      <c r="CC680" s="37"/>
      <c r="CD680" s="37"/>
      <c r="CE680" s="37"/>
      <c r="CF680" s="37"/>
      <c r="CG680" s="37"/>
      <c r="CH680" s="37"/>
      <c r="CI680" s="37"/>
      <c r="CJ680" s="37"/>
      <c r="CK680" s="37"/>
    </row>
    <row r="681" spans="1:89" hidden="1" x14ac:dyDescent="0.25">
      <c r="A681" s="17" t="s">
        <v>225</v>
      </c>
      <c r="B681" s="7"/>
      <c r="C681" s="111"/>
      <c r="D681" s="111"/>
      <c r="E681" s="111"/>
      <c r="F681" s="111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F681" s="37"/>
      <c r="AG681" s="37"/>
      <c r="AH681" s="37"/>
      <c r="AI681" s="37"/>
      <c r="AJ681" s="37"/>
      <c r="AK681" s="37"/>
      <c r="AL681" s="37"/>
      <c r="AM681" s="37"/>
      <c r="AN681" s="37"/>
      <c r="AO681" s="37"/>
      <c r="AP681" s="37"/>
      <c r="AQ681" s="37"/>
      <c r="AR681" s="37"/>
      <c r="AS681" s="37"/>
      <c r="AT681" s="37"/>
      <c r="AU681" s="37"/>
      <c r="AV681" s="37"/>
      <c r="AW681" s="37"/>
      <c r="AX681" s="37"/>
      <c r="AY681" s="37"/>
      <c r="AZ681" s="37"/>
      <c r="BA681" s="37"/>
      <c r="BB681" s="37"/>
      <c r="BC681" s="37"/>
      <c r="BD681" s="37"/>
      <c r="BE681" s="37"/>
      <c r="BF681" s="37"/>
      <c r="BG681" s="37"/>
      <c r="BH681" s="37"/>
      <c r="BI681" s="37"/>
      <c r="BJ681" s="37"/>
      <c r="BK681" s="37"/>
      <c r="BL681" s="37"/>
      <c r="BM681" s="37"/>
      <c r="BN681" s="37"/>
      <c r="BO681" s="37"/>
      <c r="BP681" s="37"/>
      <c r="BQ681" s="37"/>
      <c r="BR681" s="37"/>
      <c r="BS681" s="37"/>
      <c r="BT681" s="37"/>
      <c r="BU681" s="37"/>
      <c r="BV681" s="37"/>
      <c r="BW681" s="37"/>
      <c r="BX681" s="37"/>
      <c r="BY681" s="37"/>
      <c r="BZ681" s="37"/>
      <c r="CA681" s="37"/>
      <c r="CB681" s="37"/>
      <c r="CC681" s="37"/>
      <c r="CD681" s="37"/>
      <c r="CE681" s="37"/>
      <c r="CF681" s="37"/>
      <c r="CG681" s="37"/>
      <c r="CH681" s="37"/>
      <c r="CI681" s="37"/>
      <c r="CJ681" s="37"/>
      <c r="CK681" s="37"/>
    </row>
    <row r="682" spans="1:89" hidden="1" x14ac:dyDescent="0.25">
      <c r="A682" s="17" t="s">
        <v>259</v>
      </c>
      <c r="B682" s="7"/>
      <c r="C682" s="111"/>
      <c r="D682" s="111"/>
      <c r="E682" s="111"/>
      <c r="F682" s="111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F682" s="37"/>
      <c r="AG682" s="37"/>
      <c r="AH682" s="37"/>
      <c r="AI682" s="37"/>
      <c r="AJ682" s="37"/>
      <c r="AK682" s="37"/>
      <c r="AL682" s="37"/>
      <c r="AM682" s="37"/>
      <c r="AN682" s="37"/>
      <c r="AO682" s="37"/>
      <c r="AP682" s="37"/>
      <c r="AQ682" s="37"/>
      <c r="AR682" s="37"/>
      <c r="AS682" s="37"/>
      <c r="AT682" s="37"/>
      <c r="AU682" s="37"/>
      <c r="AV682" s="37"/>
      <c r="AW682" s="37"/>
      <c r="AX682" s="37"/>
      <c r="AY682" s="37"/>
      <c r="AZ682" s="37"/>
      <c r="BA682" s="37"/>
      <c r="BB682" s="37"/>
      <c r="BC682" s="37"/>
      <c r="BD682" s="37"/>
      <c r="BE682" s="37"/>
      <c r="BF682" s="37"/>
      <c r="BG682" s="37"/>
      <c r="BH682" s="37"/>
      <c r="BI682" s="37"/>
      <c r="BJ682" s="37"/>
      <c r="BK682" s="37"/>
      <c r="BL682" s="37"/>
      <c r="BM682" s="37"/>
      <c r="BN682" s="37"/>
      <c r="BO682" s="37"/>
      <c r="BP682" s="37"/>
      <c r="BQ682" s="37"/>
      <c r="BR682" s="37"/>
      <c r="BS682" s="37"/>
      <c r="BT682" s="37"/>
      <c r="BU682" s="37"/>
      <c r="BV682" s="37"/>
      <c r="BW682" s="37"/>
      <c r="BX682" s="37"/>
      <c r="BY682" s="37"/>
      <c r="BZ682" s="37"/>
      <c r="CA682" s="37"/>
      <c r="CB682" s="37"/>
      <c r="CC682" s="37"/>
      <c r="CD682" s="37"/>
      <c r="CE682" s="37"/>
      <c r="CF682" s="37"/>
      <c r="CG682" s="37"/>
      <c r="CH682" s="37"/>
      <c r="CI682" s="37"/>
      <c r="CJ682" s="37"/>
      <c r="CK682" s="37"/>
    </row>
    <row r="683" spans="1:89" hidden="1" x14ac:dyDescent="0.25">
      <c r="A683" s="191" t="s">
        <v>270</v>
      </c>
      <c r="B683" s="7"/>
      <c r="C683" s="111"/>
      <c r="D683" s="111"/>
      <c r="E683" s="111"/>
      <c r="F683" s="111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F683" s="37"/>
      <c r="AG683" s="37"/>
      <c r="AH683" s="37"/>
      <c r="AI683" s="37"/>
      <c r="AJ683" s="37"/>
      <c r="AK683" s="37"/>
      <c r="AL683" s="37"/>
      <c r="AM683" s="37"/>
      <c r="AN683" s="37"/>
      <c r="AO683" s="37"/>
      <c r="AP683" s="37"/>
      <c r="AQ683" s="37"/>
      <c r="AR683" s="37"/>
      <c r="AS683" s="37"/>
      <c r="AT683" s="37"/>
      <c r="AU683" s="37"/>
      <c r="AV683" s="37"/>
      <c r="AW683" s="37"/>
      <c r="AX683" s="37"/>
      <c r="AY683" s="37"/>
      <c r="AZ683" s="37"/>
      <c r="BA683" s="37"/>
      <c r="BB683" s="37"/>
      <c r="BC683" s="37"/>
      <c r="BD683" s="37"/>
      <c r="BE683" s="37"/>
      <c r="BF683" s="37"/>
      <c r="BG683" s="37"/>
      <c r="BH683" s="37"/>
      <c r="BI683" s="37"/>
      <c r="BJ683" s="37"/>
      <c r="BK683" s="37"/>
      <c r="BL683" s="37"/>
      <c r="BM683" s="37"/>
      <c r="BN683" s="37"/>
      <c r="BO683" s="37"/>
      <c r="BP683" s="37"/>
      <c r="BQ683" s="37"/>
      <c r="BR683" s="37"/>
      <c r="BS683" s="37"/>
      <c r="BT683" s="37"/>
      <c r="BU683" s="37"/>
      <c r="BV683" s="37"/>
      <c r="BW683" s="37"/>
      <c r="BX683" s="37"/>
      <c r="BY683" s="37"/>
      <c r="BZ683" s="37"/>
      <c r="CA683" s="37"/>
      <c r="CB683" s="37"/>
      <c r="CC683" s="37"/>
      <c r="CD683" s="37"/>
      <c r="CE683" s="37"/>
      <c r="CF683" s="37"/>
      <c r="CG683" s="37"/>
      <c r="CH683" s="37"/>
      <c r="CI683" s="37"/>
      <c r="CJ683" s="37"/>
      <c r="CK683" s="37"/>
    </row>
    <row r="684" spans="1:89" hidden="1" x14ac:dyDescent="0.25">
      <c r="A684" s="25" t="s">
        <v>139</v>
      </c>
      <c r="B684" s="7"/>
      <c r="C684" s="111"/>
      <c r="D684" s="111"/>
      <c r="E684" s="111"/>
      <c r="F684" s="111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F684" s="37"/>
      <c r="AG684" s="37"/>
      <c r="AH684" s="37"/>
      <c r="AI684" s="37"/>
      <c r="AJ684" s="37"/>
      <c r="AK684" s="37"/>
      <c r="AL684" s="37"/>
      <c r="AM684" s="37"/>
      <c r="AN684" s="37"/>
      <c r="AO684" s="37"/>
      <c r="AP684" s="37"/>
      <c r="AQ684" s="37"/>
      <c r="AR684" s="37"/>
      <c r="AS684" s="37"/>
      <c r="AT684" s="37"/>
      <c r="AU684" s="37"/>
      <c r="AV684" s="37"/>
      <c r="AW684" s="37"/>
      <c r="AX684" s="37"/>
      <c r="AY684" s="37"/>
      <c r="AZ684" s="37"/>
      <c r="BA684" s="37"/>
      <c r="BB684" s="37"/>
      <c r="BC684" s="37"/>
      <c r="BD684" s="37"/>
      <c r="BE684" s="37"/>
      <c r="BF684" s="37"/>
      <c r="BG684" s="37"/>
      <c r="BH684" s="37"/>
      <c r="BI684" s="37"/>
      <c r="BJ684" s="37"/>
      <c r="BK684" s="37"/>
      <c r="BL684" s="37"/>
      <c r="BM684" s="37"/>
      <c r="BN684" s="37"/>
      <c r="BO684" s="37"/>
      <c r="BP684" s="37"/>
      <c r="BQ684" s="37"/>
      <c r="BR684" s="37"/>
      <c r="BS684" s="37"/>
      <c r="BT684" s="37"/>
      <c r="BU684" s="37"/>
      <c r="BV684" s="37"/>
      <c r="BW684" s="37"/>
      <c r="BX684" s="37"/>
      <c r="BY684" s="37"/>
      <c r="BZ684" s="37"/>
      <c r="CA684" s="37"/>
      <c r="CB684" s="37"/>
      <c r="CC684" s="37"/>
      <c r="CD684" s="37"/>
      <c r="CE684" s="37"/>
      <c r="CF684" s="37"/>
      <c r="CG684" s="37"/>
      <c r="CH684" s="37"/>
      <c r="CI684" s="37"/>
      <c r="CJ684" s="37"/>
      <c r="CK684" s="37"/>
    </row>
    <row r="685" spans="1:89" hidden="1" x14ac:dyDescent="0.25">
      <c r="A685" s="191" t="s">
        <v>179</v>
      </c>
      <c r="B685" s="7"/>
      <c r="C685" s="111"/>
      <c r="D685" s="111"/>
      <c r="E685" s="111"/>
      <c r="F685" s="111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F685" s="37"/>
      <c r="AG685" s="37"/>
      <c r="AH685" s="37"/>
      <c r="AI685" s="37"/>
      <c r="AJ685" s="37"/>
      <c r="AK685" s="37"/>
      <c r="AL685" s="37"/>
      <c r="AM685" s="37"/>
      <c r="AN685" s="37"/>
      <c r="AO685" s="37"/>
      <c r="AP685" s="37"/>
      <c r="AQ685" s="37"/>
      <c r="AR685" s="37"/>
      <c r="AS685" s="37"/>
      <c r="AT685" s="37"/>
      <c r="AU685" s="37"/>
      <c r="AV685" s="37"/>
      <c r="AW685" s="37"/>
      <c r="AX685" s="37"/>
      <c r="AY685" s="37"/>
      <c r="AZ685" s="37"/>
      <c r="BA685" s="37"/>
      <c r="BB685" s="37"/>
      <c r="BC685" s="37"/>
      <c r="BD685" s="37"/>
      <c r="BE685" s="37"/>
      <c r="BF685" s="37"/>
      <c r="BG685" s="37"/>
      <c r="BH685" s="37"/>
      <c r="BI685" s="37"/>
      <c r="BJ685" s="37"/>
      <c r="BK685" s="37"/>
      <c r="BL685" s="37"/>
      <c r="BM685" s="37"/>
      <c r="BN685" s="37"/>
      <c r="BO685" s="37"/>
      <c r="BP685" s="37"/>
      <c r="BQ685" s="37"/>
      <c r="BR685" s="37"/>
      <c r="BS685" s="37"/>
      <c r="BT685" s="37"/>
      <c r="BU685" s="37"/>
      <c r="BV685" s="37"/>
      <c r="BW685" s="37"/>
      <c r="BX685" s="37"/>
      <c r="BY685" s="37"/>
      <c r="BZ685" s="37"/>
      <c r="CA685" s="37"/>
      <c r="CB685" s="37"/>
      <c r="CC685" s="37"/>
      <c r="CD685" s="37"/>
      <c r="CE685" s="37"/>
      <c r="CF685" s="37"/>
      <c r="CG685" s="37"/>
      <c r="CH685" s="37"/>
      <c r="CI685" s="37"/>
      <c r="CJ685" s="37"/>
      <c r="CK685" s="37"/>
    </row>
    <row r="686" spans="1:89" ht="30" hidden="1" x14ac:dyDescent="0.25">
      <c r="A686" s="25" t="s">
        <v>140</v>
      </c>
      <c r="B686" s="7"/>
      <c r="C686" s="111">
        <v>4300</v>
      </c>
      <c r="D686" s="111"/>
      <c r="E686" s="111"/>
      <c r="F686" s="111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F686" s="37"/>
      <c r="AG686" s="37"/>
      <c r="AH686" s="37"/>
      <c r="AI686" s="37"/>
      <c r="AJ686" s="37"/>
      <c r="AK686" s="37"/>
      <c r="AL686" s="37"/>
      <c r="AM686" s="37"/>
      <c r="AN686" s="37"/>
      <c r="AO686" s="37"/>
      <c r="AP686" s="37"/>
      <c r="AQ686" s="37"/>
      <c r="AR686" s="37"/>
      <c r="AS686" s="37"/>
      <c r="AT686" s="37"/>
      <c r="AU686" s="37"/>
      <c r="AV686" s="37"/>
      <c r="AW686" s="37"/>
      <c r="AX686" s="37"/>
      <c r="AY686" s="37"/>
      <c r="AZ686" s="37"/>
      <c r="BA686" s="37"/>
      <c r="BB686" s="37"/>
      <c r="BC686" s="37"/>
      <c r="BD686" s="37"/>
      <c r="BE686" s="37"/>
      <c r="BF686" s="37"/>
      <c r="BG686" s="37"/>
      <c r="BH686" s="37"/>
      <c r="BI686" s="37"/>
      <c r="BJ686" s="37"/>
      <c r="BK686" s="37"/>
      <c r="BL686" s="37"/>
      <c r="BM686" s="37"/>
      <c r="BN686" s="37"/>
      <c r="BO686" s="37"/>
      <c r="BP686" s="37"/>
      <c r="BQ686" s="37"/>
      <c r="BR686" s="37"/>
      <c r="BS686" s="37"/>
      <c r="BT686" s="37"/>
      <c r="BU686" s="37"/>
      <c r="BV686" s="37"/>
      <c r="BW686" s="37"/>
      <c r="BX686" s="37"/>
      <c r="BY686" s="37"/>
      <c r="BZ686" s="37"/>
      <c r="CA686" s="37"/>
      <c r="CB686" s="37"/>
      <c r="CC686" s="37"/>
      <c r="CD686" s="37"/>
      <c r="CE686" s="37"/>
      <c r="CF686" s="37"/>
      <c r="CG686" s="37"/>
      <c r="CH686" s="37"/>
      <c r="CI686" s="37"/>
      <c r="CJ686" s="37"/>
      <c r="CK686" s="37"/>
    </row>
    <row r="687" spans="1:89" hidden="1" x14ac:dyDescent="0.25">
      <c r="A687" s="192" t="s">
        <v>197</v>
      </c>
      <c r="B687" s="7"/>
      <c r="C687" s="111"/>
      <c r="D687" s="111"/>
      <c r="E687" s="111"/>
      <c r="F687" s="111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F687" s="37"/>
      <c r="AG687" s="37"/>
      <c r="AH687" s="37"/>
      <c r="AI687" s="37"/>
      <c r="AJ687" s="37"/>
      <c r="AK687" s="37"/>
      <c r="AL687" s="37"/>
      <c r="AM687" s="37"/>
      <c r="AN687" s="37"/>
      <c r="AO687" s="37"/>
      <c r="AP687" s="37"/>
      <c r="AQ687" s="37"/>
      <c r="AR687" s="37"/>
      <c r="AS687" s="37"/>
      <c r="AT687" s="37"/>
      <c r="AU687" s="37"/>
      <c r="AV687" s="37"/>
      <c r="AW687" s="37"/>
      <c r="AX687" s="37"/>
      <c r="AY687" s="37"/>
      <c r="AZ687" s="37"/>
      <c r="BA687" s="37"/>
      <c r="BB687" s="37"/>
      <c r="BC687" s="37"/>
      <c r="BD687" s="37"/>
      <c r="BE687" s="37"/>
      <c r="BF687" s="37"/>
      <c r="BG687" s="37"/>
      <c r="BH687" s="37"/>
      <c r="BI687" s="37"/>
      <c r="BJ687" s="37"/>
      <c r="BK687" s="37"/>
      <c r="BL687" s="37"/>
      <c r="BM687" s="37"/>
      <c r="BN687" s="37"/>
      <c r="BO687" s="37"/>
      <c r="BP687" s="37"/>
      <c r="BQ687" s="37"/>
      <c r="BR687" s="37"/>
      <c r="BS687" s="37"/>
      <c r="BT687" s="37"/>
      <c r="BU687" s="37"/>
      <c r="BV687" s="37"/>
      <c r="BW687" s="37"/>
      <c r="BX687" s="37"/>
      <c r="BY687" s="37"/>
      <c r="BZ687" s="37"/>
      <c r="CA687" s="37"/>
      <c r="CB687" s="37"/>
      <c r="CC687" s="37"/>
      <c r="CD687" s="37"/>
      <c r="CE687" s="37"/>
      <c r="CF687" s="37"/>
      <c r="CG687" s="37"/>
      <c r="CH687" s="37"/>
      <c r="CI687" s="37"/>
      <c r="CJ687" s="37"/>
      <c r="CK687" s="37"/>
    </row>
    <row r="688" spans="1:89" hidden="1" x14ac:dyDescent="0.25">
      <c r="A688" s="232" t="s">
        <v>256</v>
      </c>
      <c r="B688" s="7"/>
      <c r="C688" s="111">
        <v>400</v>
      </c>
      <c r="D688" s="111"/>
      <c r="E688" s="111"/>
      <c r="F688" s="111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F688" s="37"/>
      <c r="AG688" s="37"/>
      <c r="AH688" s="37"/>
      <c r="AI688" s="37"/>
      <c r="AJ688" s="37"/>
      <c r="AK688" s="37"/>
      <c r="AL688" s="37"/>
      <c r="AM688" s="37"/>
      <c r="AN688" s="37"/>
      <c r="AO688" s="37"/>
      <c r="AP688" s="37"/>
      <c r="AQ688" s="37"/>
      <c r="AR688" s="37"/>
      <c r="AS688" s="37"/>
      <c r="AT688" s="37"/>
      <c r="AU688" s="37"/>
      <c r="AV688" s="37"/>
      <c r="AW688" s="37"/>
      <c r="AX688" s="37"/>
      <c r="AY688" s="37"/>
      <c r="AZ688" s="37"/>
      <c r="BA688" s="37"/>
      <c r="BB688" s="37"/>
      <c r="BC688" s="37"/>
      <c r="BD688" s="37"/>
      <c r="BE688" s="37"/>
      <c r="BF688" s="37"/>
      <c r="BG688" s="37"/>
      <c r="BH688" s="37"/>
      <c r="BI688" s="37"/>
      <c r="BJ688" s="37"/>
      <c r="BK688" s="37"/>
      <c r="BL688" s="37"/>
      <c r="BM688" s="37"/>
      <c r="BN688" s="37"/>
      <c r="BO688" s="37"/>
      <c r="BP688" s="37"/>
      <c r="BQ688" s="37"/>
      <c r="BR688" s="37"/>
      <c r="BS688" s="37"/>
      <c r="BT688" s="37"/>
      <c r="BU688" s="37"/>
      <c r="BV688" s="37"/>
      <c r="BW688" s="37"/>
      <c r="BX688" s="37"/>
      <c r="BY688" s="37"/>
      <c r="BZ688" s="37"/>
      <c r="CA688" s="37"/>
      <c r="CB688" s="37"/>
      <c r="CC688" s="37"/>
      <c r="CD688" s="37"/>
      <c r="CE688" s="37"/>
      <c r="CF688" s="37"/>
      <c r="CG688" s="37"/>
      <c r="CH688" s="37"/>
      <c r="CI688" s="37"/>
      <c r="CJ688" s="37"/>
      <c r="CK688" s="37"/>
    </row>
    <row r="689" spans="1:89" hidden="1" x14ac:dyDescent="0.25">
      <c r="A689" s="18" t="s">
        <v>185</v>
      </c>
      <c r="B689" s="7"/>
      <c r="C689" s="103">
        <f>C661+ROUND(C684*3.2,0)+C686</f>
        <v>16787</v>
      </c>
      <c r="D689" s="111"/>
      <c r="E689" s="111"/>
      <c r="F689" s="111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F689" s="37"/>
      <c r="AG689" s="37"/>
      <c r="AH689" s="37"/>
      <c r="AI689" s="37"/>
      <c r="AJ689" s="37"/>
      <c r="AK689" s="37"/>
      <c r="AL689" s="37"/>
      <c r="AM689" s="37"/>
      <c r="AN689" s="37"/>
      <c r="AO689" s="37"/>
      <c r="AP689" s="37"/>
      <c r="AQ689" s="37"/>
      <c r="AR689" s="37"/>
      <c r="AS689" s="37"/>
      <c r="AT689" s="37"/>
      <c r="AU689" s="37"/>
      <c r="AV689" s="37"/>
      <c r="AW689" s="37"/>
      <c r="AX689" s="37"/>
      <c r="AY689" s="37"/>
      <c r="AZ689" s="37"/>
      <c r="BA689" s="37"/>
      <c r="BB689" s="37"/>
      <c r="BC689" s="37"/>
      <c r="BD689" s="37"/>
      <c r="BE689" s="37"/>
      <c r="BF689" s="37"/>
      <c r="BG689" s="37"/>
      <c r="BH689" s="37"/>
      <c r="BI689" s="37"/>
      <c r="BJ689" s="37"/>
      <c r="BK689" s="37"/>
      <c r="BL689" s="37"/>
      <c r="BM689" s="37"/>
      <c r="BN689" s="37"/>
      <c r="BO689" s="37"/>
      <c r="BP689" s="37"/>
      <c r="BQ689" s="37"/>
      <c r="BR689" s="37"/>
      <c r="BS689" s="37"/>
      <c r="BT689" s="37"/>
      <c r="BU689" s="37"/>
      <c r="BV689" s="37"/>
      <c r="BW689" s="37"/>
      <c r="BX689" s="37"/>
      <c r="BY689" s="37"/>
      <c r="BZ689" s="37"/>
      <c r="CA689" s="37"/>
      <c r="CB689" s="37"/>
      <c r="CC689" s="37"/>
      <c r="CD689" s="37"/>
      <c r="CE689" s="37"/>
      <c r="CF689" s="37"/>
      <c r="CG689" s="37"/>
      <c r="CH689" s="37"/>
      <c r="CI689" s="37"/>
      <c r="CJ689" s="37"/>
      <c r="CK689" s="37"/>
    </row>
    <row r="690" spans="1:89" hidden="1" x14ac:dyDescent="0.25">
      <c r="A690" s="193" t="s">
        <v>184</v>
      </c>
      <c r="B690" s="7"/>
      <c r="C690" s="103">
        <f>C659+C689</f>
        <v>114030</v>
      </c>
      <c r="D690" s="111"/>
      <c r="E690" s="111"/>
      <c r="F690" s="111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F690" s="37"/>
      <c r="AG690" s="37"/>
      <c r="AH690" s="37"/>
      <c r="AI690" s="37"/>
      <c r="AJ690" s="37"/>
      <c r="AK690" s="37"/>
      <c r="AL690" s="37"/>
      <c r="AM690" s="37"/>
      <c r="AN690" s="37"/>
      <c r="AO690" s="37"/>
      <c r="AP690" s="37"/>
      <c r="AQ690" s="37"/>
      <c r="AR690" s="37"/>
      <c r="AS690" s="37"/>
      <c r="AT690" s="37"/>
      <c r="AU690" s="37"/>
      <c r="AV690" s="37"/>
      <c r="AW690" s="37"/>
      <c r="AX690" s="37"/>
      <c r="AY690" s="37"/>
      <c r="AZ690" s="37"/>
      <c r="BA690" s="37"/>
      <c r="BB690" s="37"/>
      <c r="BC690" s="37"/>
      <c r="BD690" s="37"/>
      <c r="BE690" s="37"/>
      <c r="BF690" s="37"/>
      <c r="BG690" s="37"/>
      <c r="BH690" s="37"/>
      <c r="BI690" s="37"/>
      <c r="BJ690" s="37"/>
      <c r="BK690" s="37"/>
      <c r="BL690" s="37"/>
      <c r="BM690" s="37"/>
      <c r="BN690" s="37"/>
      <c r="BO690" s="37"/>
      <c r="BP690" s="37"/>
      <c r="BQ690" s="37"/>
      <c r="BR690" s="37"/>
      <c r="BS690" s="37"/>
      <c r="BT690" s="37"/>
      <c r="BU690" s="37"/>
      <c r="BV690" s="37"/>
      <c r="BW690" s="37"/>
      <c r="BX690" s="37"/>
      <c r="BY690" s="37"/>
      <c r="BZ690" s="37"/>
      <c r="CA690" s="37"/>
      <c r="CB690" s="37"/>
      <c r="CC690" s="37"/>
      <c r="CD690" s="37"/>
      <c r="CE690" s="37"/>
      <c r="CF690" s="37"/>
      <c r="CG690" s="37"/>
      <c r="CH690" s="37"/>
      <c r="CI690" s="37"/>
      <c r="CJ690" s="37"/>
      <c r="CK690" s="37"/>
    </row>
    <row r="691" spans="1:89" ht="15" hidden="1" customHeight="1" x14ac:dyDescent="0.25">
      <c r="A691" s="153" t="s">
        <v>8</v>
      </c>
      <c r="B691" s="66"/>
      <c r="C691" s="111"/>
      <c r="D691" s="111"/>
      <c r="E691" s="111"/>
      <c r="F691" s="111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F691" s="37"/>
      <c r="AG691" s="37"/>
      <c r="AH691" s="37"/>
      <c r="AI691" s="37"/>
      <c r="AJ691" s="37"/>
      <c r="AK691" s="37"/>
      <c r="AL691" s="37"/>
      <c r="AM691" s="37"/>
      <c r="AN691" s="37"/>
      <c r="AO691" s="37"/>
      <c r="AP691" s="37"/>
      <c r="AQ691" s="37"/>
      <c r="AR691" s="37"/>
      <c r="AS691" s="37"/>
      <c r="AT691" s="37"/>
      <c r="AU691" s="37"/>
      <c r="AV691" s="37"/>
      <c r="AW691" s="37"/>
      <c r="AX691" s="37"/>
      <c r="AY691" s="37"/>
      <c r="AZ691" s="37"/>
      <c r="BA691" s="37"/>
      <c r="BB691" s="37"/>
      <c r="BC691" s="37"/>
      <c r="BD691" s="37"/>
      <c r="BE691" s="37"/>
      <c r="BF691" s="37"/>
      <c r="BG691" s="37"/>
      <c r="BH691" s="37"/>
      <c r="BI691" s="37"/>
      <c r="BJ691" s="37"/>
      <c r="BK691" s="37"/>
      <c r="BL691" s="37"/>
      <c r="BM691" s="37"/>
      <c r="BN691" s="37"/>
      <c r="BO691" s="37"/>
      <c r="BP691" s="37"/>
      <c r="BQ691" s="37"/>
      <c r="BR691" s="37"/>
      <c r="BS691" s="37"/>
      <c r="BT691" s="37"/>
      <c r="BU691" s="37"/>
      <c r="BV691" s="37"/>
      <c r="BW691" s="37"/>
      <c r="BX691" s="37"/>
      <c r="BY691" s="37"/>
      <c r="BZ691" s="37"/>
      <c r="CA691" s="37"/>
      <c r="CB691" s="37"/>
      <c r="CC691" s="37"/>
      <c r="CD691" s="37"/>
      <c r="CE691" s="37"/>
      <c r="CF691" s="37"/>
      <c r="CG691" s="37"/>
      <c r="CH691" s="37"/>
      <c r="CI691" s="37"/>
      <c r="CJ691" s="37"/>
      <c r="CK691" s="37"/>
    </row>
    <row r="692" spans="1:89" ht="15" hidden="1" customHeight="1" x14ac:dyDescent="0.25">
      <c r="A692" s="21" t="s">
        <v>164</v>
      </c>
      <c r="B692" s="66"/>
      <c r="C692" s="111"/>
      <c r="D692" s="111"/>
      <c r="E692" s="111"/>
      <c r="F692" s="111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F692" s="37"/>
      <c r="AG692" s="37"/>
      <c r="AH692" s="37"/>
      <c r="AI692" s="37"/>
      <c r="AJ692" s="37"/>
      <c r="AK692" s="37"/>
      <c r="AL692" s="37"/>
      <c r="AM692" s="37"/>
      <c r="AN692" s="37"/>
      <c r="AO692" s="37"/>
      <c r="AP692" s="37"/>
      <c r="AQ692" s="37"/>
      <c r="AR692" s="37"/>
      <c r="AS692" s="37"/>
      <c r="AT692" s="37"/>
      <c r="AU692" s="37"/>
      <c r="AV692" s="37"/>
      <c r="AW692" s="37"/>
      <c r="AX692" s="37"/>
      <c r="AY692" s="37"/>
      <c r="AZ692" s="37"/>
      <c r="BA692" s="37"/>
      <c r="BB692" s="37"/>
      <c r="BC692" s="37"/>
      <c r="BD692" s="37"/>
      <c r="BE692" s="37"/>
      <c r="BF692" s="37"/>
      <c r="BG692" s="37"/>
      <c r="BH692" s="37"/>
      <c r="BI692" s="37"/>
      <c r="BJ692" s="37"/>
      <c r="BK692" s="37"/>
      <c r="BL692" s="37"/>
      <c r="BM692" s="37"/>
      <c r="BN692" s="37"/>
      <c r="BO692" s="37"/>
      <c r="BP692" s="37"/>
      <c r="BQ692" s="37"/>
      <c r="BR692" s="37"/>
      <c r="BS692" s="37"/>
      <c r="BT692" s="37"/>
      <c r="BU692" s="37"/>
      <c r="BV692" s="37"/>
      <c r="BW692" s="37"/>
      <c r="BX692" s="37"/>
      <c r="BY692" s="37"/>
      <c r="BZ692" s="37"/>
      <c r="CA692" s="37"/>
      <c r="CB692" s="37"/>
      <c r="CC692" s="37"/>
      <c r="CD692" s="37"/>
      <c r="CE692" s="37"/>
      <c r="CF692" s="37"/>
      <c r="CG692" s="37"/>
      <c r="CH692" s="37"/>
      <c r="CI692" s="37"/>
      <c r="CJ692" s="37"/>
      <c r="CK692" s="37"/>
    </row>
    <row r="693" spans="1:89" ht="15" hidden="1" customHeight="1" x14ac:dyDescent="0.25">
      <c r="A693" s="67" t="s">
        <v>24</v>
      </c>
      <c r="B693" s="26">
        <v>300</v>
      </c>
      <c r="C693" s="83">
        <v>470</v>
      </c>
      <c r="D693" s="13">
        <v>11</v>
      </c>
      <c r="E693" s="85">
        <f>ROUND(F693/B693,0)</f>
        <v>17</v>
      </c>
      <c r="F693" s="83">
        <f>ROUND(C693*D693,0)</f>
        <v>5170</v>
      </c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F693" s="37"/>
      <c r="AG693" s="37"/>
      <c r="AH693" s="37"/>
      <c r="AI693" s="37"/>
      <c r="AJ693" s="37"/>
      <c r="AK693" s="37"/>
      <c r="AL693" s="37"/>
      <c r="AM693" s="37"/>
      <c r="AN693" s="37"/>
      <c r="AO693" s="37"/>
      <c r="AP693" s="37"/>
      <c r="AQ693" s="37"/>
      <c r="AR693" s="37"/>
      <c r="AS693" s="37"/>
      <c r="AT693" s="37"/>
      <c r="AU693" s="37"/>
      <c r="AV693" s="37"/>
      <c r="AW693" s="37"/>
      <c r="AX693" s="37"/>
      <c r="AY693" s="37"/>
      <c r="AZ693" s="37"/>
      <c r="BA693" s="37"/>
      <c r="BB693" s="37"/>
      <c r="BC693" s="37"/>
      <c r="BD693" s="37"/>
      <c r="BE693" s="37"/>
      <c r="BF693" s="37"/>
      <c r="BG693" s="37"/>
      <c r="BH693" s="37"/>
      <c r="BI693" s="37"/>
      <c r="BJ693" s="37"/>
      <c r="BK693" s="37"/>
      <c r="BL693" s="37"/>
      <c r="BM693" s="37"/>
      <c r="BN693" s="37"/>
      <c r="BO693" s="37"/>
      <c r="BP693" s="37"/>
      <c r="BQ693" s="37"/>
      <c r="BR693" s="37"/>
      <c r="BS693" s="37"/>
      <c r="BT693" s="37"/>
      <c r="BU693" s="37"/>
      <c r="BV693" s="37"/>
      <c r="BW693" s="37"/>
      <c r="BX693" s="37"/>
      <c r="BY693" s="37"/>
      <c r="BZ693" s="37"/>
      <c r="CA693" s="37"/>
      <c r="CB693" s="37"/>
      <c r="CC693" s="37"/>
      <c r="CD693" s="37"/>
      <c r="CE693" s="37"/>
      <c r="CF693" s="37"/>
      <c r="CG693" s="37"/>
      <c r="CH693" s="37"/>
      <c r="CI693" s="37"/>
      <c r="CJ693" s="37"/>
      <c r="CK693" s="37"/>
    </row>
    <row r="694" spans="1:89" ht="15" hidden="1" customHeight="1" x14ac:dyDescent="0.25">
      <c r="A694" s="11" t="s">
        <v>13</v>
      </c>
      <c r="B694" s="26">
        <v>300</v>
      </c>
      <c r="C694" s="83">
        <v>220</v>
      </c>
      <c r="D694" s="13">
        <v>10</v>
      </c>
      <c r="E694" s="85">
        <f>ROUND(F694/B694,0)</f>
        <v>7</v>
      </c>
      <c r="F694" s="83">
        <f>ROUND(C694*D694,0)</f>
        <v>2200</v>
      </c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F694" s="37"/>
      <c r="AG694" s="37"/>
      <c r="AH694" s="37"/>
      <c r="AI694" s="37"/>
      <c r="AJ694" s="37"/>
      <c r="AK694" s="37"/>
      <c r="AL694" s="37"/>
      <c r="AM694" s="37"/>
      <c r="AN694" s="37"/>
      <c r="AO694" s="37"/>
      <c r="AP694" s="37"/>
      <c r="AQ694" s="37"/>
      <c r="AR694" s="37"/>
      <c r="AS694" s="37"/>
      <c r="AT694" s="37"/>
      <c r="AU694" s="37"/>
      <c r="AV694" s="37"/>
      <c r="AW694" s="37"/>
      <c r="AX694" s="37"/>
      <c r="AY694" s="37"/>
      <c r="AZ694" s="37"/>
      <c r="BA694" s="37"/>
      <c r="BB694" s="37"/>
      <c r="BC694" s="37"/>
      <c r="BD694" s="37"/>
      <c r="BE694" s="37"/>
      <c r="BF694" s="37"/>
      <c r="BG694" s="37"/>
      <c r="BH694" s="37"/>
      <c r="BI694" s="37"/>
      <c r="BJ694" s="37"/>
      <c r="BK694" s="37"/>
      <c r="BL694" s="37"/>
      <c r="BM694" s="37"/>
      <c r="BN694" s="37"/>
      <c r="BO694" s="37"/>
      <c r="BP694" s="37"/>
      <c r="BQ694" s="37"/>
      <c r="BR694" s="37"/>
      <c r="BS694" s="37"/>
      <c r="BT694" s="37"/>
      <c r="BU694" s="37"/>
      <c r="BV694" s="37"/>
      <c r="BW694" s="37"/>
      <c r="BX694" s="37"/>
      <c r="BY694" s="37"/>
      <c r="BZ694" s="37"/>
      <c r="CA694" s="37"/>
      <c r="CB694" s="37"/>
      <c r="CC694" s="37"/>
      <c r="CD694" s="37"/>
      <c r="CE694" s="37"/>
      <c r="CF694" s="37"/>
      <c r="CG694" s="37"/>
      <c r="CH694" s="37"/>
      <c r="CI694" s="37"/>
      <c r="CJ694" s="37"/>
      <c r="CK694" s="37"/>
    </row>
    <row r="695" spans="1:89" ht="15" hidden="1" customHeight="1" x14ac:dyDescent="0.25">
      <c r="A695" s="67" t="s">
        <v>27</v>
      </c>
      <c r="B695" s="26">
        <v>300</v>
      </c>
      <c r="C695" s="83">
        <v>170</v>
      </c>
      <c r="D695" s="13">
        <v>6.1</v>
      </c>
      <c r="E695" s="85">
        <f>ROUND(F695/B695,0)</f>
        <v>3</v>
      </c>
      <c r="F695" s="83">
        <f>ROUND(C695*D695,0)</f>
        <v>1037</v>
      </c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  <c r="BA695" s="37"/>
      <c r="BB695" s="37"/>
      <c r="BC695" s="37"/>
      <c r="BD695" s="37"/>
      <c r="BE695" s="37"/>
      <c r="BF695" s="37"/>
      <c r="BG695" s="37"/>
      <c r="BH695" s="37"/>
      <c r="BI695" s="37"/>
      <c r="BJ695" s="37"/>
      <c r="BK695" s="37"/>
      <c r="BL695" s="37"/>
      <c r="BM695" s="37"/>
      <c r="BN695" s="37"/>
      <c r="BO695" s="37"/>
      <c r="BP695" s="37"/>
      <c r="BQ695" s="37"/>
      <c r="BR695" s="37"/>
      <c r="BS695" s="37"/>
      <c r="BT695" s="37"/>
      <c r="BU695" s="37"/>
      <c r="BV695" s="37"/>
      <c r="BW695" s="37"/>
      <c r="BX695" s="37"/>
      <c r="BY695" s="37"/>
      <c r="BZ695" s="37"/>
      <c r="CA695" s="37"/>
      <c r="CB695" s="37"/>
      <c r="CC695" s="37"/>
      <c r="CD695" s="37"/>
      <c r="CE695" s="37"/>
      <c r="CF695" s="37"/>
      <c r="CG695" s="37"/>
      <c r="CH695" s="37"/>
      <c r="CI695" s="37"/>
      <c r="CJ695" s="37"/>
      <c r="CK695" s="37"/>
    </row>
    <row r="696" spans="1:89" ht="15" hidden="1" customHeight="1" x14ac:dyDescent="0.25">
      <c r="A696" s="97" t="s">
        <v>10</v>
      </c>
      <c r="B696" s="168"/>
      <c r="C696" s="169">
        <f>C693+C694+C695</f>
        <v>860</v>
      </c>
      <c r="D696" s="128">
        <f>F696/C696</f>
        <v>9.7755813953488371</v>
      </c>
      <c r="E696" s="126">
        <f>E693+E694+E695</f>
        <v>27</v>
      </c>
      <c r="F696" s="126">
        <f>F693+F694+F695</f>
        <v>8407</v>
      </c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F696" s="37"/>
      <c r="AG696" s="37"/>
      <c r="AH696" s="37"/>
      <c r="AI696" s="37"/>
      <c r="AJ696" s="37"/>
      <c r="AK696" s="37"/>
      <c r="AL696" s="37"/>
      <c r="AM696" s="37"/>
      <c r="AN696" s="37"/>
      <c r="AO696" s="37"/>
      <c r="AP696" s="37"/>
      <c r="AQ696" s="37"/>
      <c r="AR696" s="37"/>
      <c r="AS696" s="37"/>
      <c r="AT696" s="37"/>
      <c r="AU696" s="37"/>
      <c r="AV696" s="37"/>
      <c r="AW696" s="37"/>
      <c r="AX696" s="37"/>
      <c r="AY696" s="37"/>
      <c r="AZ696" s="37"/>
      <c r="BA696" s="37"/>
      <c r="BB696" s="37"/>
      <c r="BC696" s="37"/>
      <c r="BD696" s="37"/>
      <c r="BE696" s="37"/>
      <c r="BF696" s="37"/>
      <c r="BG696" s="37"/>
      <c r="BH696" s="37"/>
      <c r="BI696" s="37"/>
      <c r="BJ696" s="37"/>
      <c r="BK696" s="37"/>
      <c r="BL696" s="37"/>
      <c r="BM696" s="37"/>
      <c r="BN696" s="37"/>
      <c r="BO696" s="37"/>
      <c r="BP696" s="37"/>
      <c r="BQ696" s="37"/>
      <c r="BR696" s="37"/>
      <c r="BS696" s="37"/>
      <c r="BT696" s="37"/>
      <c r="BU696" s="37"/>
      <c r="BV696" s="37"/>
      <c r="BW696" s="37"/>
      <c r="BX696" s="37"/>
      <c r="BY696" s="37"/>
      <c r="BZ696" s="37"/>
      <c r="CA696" s="37"/>
      <c r="CB696" s="37"/>
      <c r="CC696" s="37"/>
      <c r="CD696" s="37"/>
      <c r="CE696" s="37"/>
      <c r="CF696" s="37"/>
      <c r="CG696" s="37"/>
      <c r="CH696" s="37"/>
      <c r="CI696" s="37"/>
      <c r="CJ696" s="37"/>
      <c r="CK696" s="37"/>
    </row>
    <row r="697" spans="1:89" ht="15" hidden="1" customHeight="1" x14ac:dyDescent="0.25">
      <c r="A697" s="21" t="s">
        <v>23</v>
      </c>
      <c r="B697" s="168"/>
      <c r="C697" s="170"/>
      <c r="D697" s="128"/>
      <c r="E697" s="171"/>
      <c r="F697" s="171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F697" s="37"/>
      <c r="AG697" s="37"/>
      <c r="AH697" s="37"/>
      <c r="AI697" s="37"/>
      <c r="AJ697" s="37"/>
      <c r="AK697" s="37"/>
      <c r="AL697" s="37"/>
      <c r="AM697" s="37"/>
      <c r="AN697" s="37"/>
      <c r="AO697" s="37"/>
      <c r="AP697" s="37"/>
      <c r="AQ697" s="37"/>
      <c r="AR697" s="37"/>
      <c r="AS697" s="37"/>
      <c r="AT697" s="37"/>
      <c r="AU697" s="37"/>
      <c r="AV697" s="37"/>
      <c r="AW697" s="37"/>
      <c r="AX697" s="37"/>
      <c r="AY697" s="37"/>
      <c r="AZ697" s="37"/>
      <c r="BA697" s="37"/>
      <c r="BB697" s="37"/>
      <c r="BC697" s="37"/>
      <c r="BD697" s="37"/>
      <c r="BE697" s="37"/>
      <c r="BF697" s="37"/>
      <c r="BG697" s="37"/>
      <c r="BH697" s="37"/>
      <c r="BI697" s="37"/>
      <c r="BJ697" s="37"/>
      <c r="BK697" s="37"/>
      <c r="BL697" s="37"/>
      <c r="BM697" s="37"/>
      <c r="BN697" s="37"/>
      <c r="BO697" s="37"/>
      <c r="BP697" s="37"/>
      <c r="BQ697" s="37"/>
      <c r="BR697" s="37"/>
      <c r="BS697" s="37"/>
      <c r="BT697" s="37"/>
      <c r="BU697" s="37"/>
      <c r="BV697" s="37"/>
      <c r="BW697" s="37"/>
      <c r="BX697" s="37"/>
      <c r="BY697" s="37"/>
      <c r="BZ697" s="37"/>
      <c r="CA697" s="37"/>
      <c r="CB697" s="37"/>
      <c r="CC697" s="37"/>
      <c r="CD697" s="37"/>
      <c r="CE697" s="37"/>
      <c r="CF697" s="37"/>
      <c r="CG697" s="37"/>
      <c r="CH697" s="37"/>
      <c r="CI697" s="37"/>
      <c r="CJ697" s="37"/>
      <c r="CK697" s="37"/>
    </row>
    <row r="698" spans="1:89" ht="15" hidden="1" customHeight="1" x14ac:dyDescent="0.25">
      <c r="A698" s="155" t="s">
        <v>165</v>
      </c>
      <c r="B698" s="66">
        <v>240</v>
      </c>
      <c r="C698" s="111">
        <v>700</v>
      </c>
      <c r="D698" s="57">
        <v>8</v>
      </c>
      <c r="E698" s="111">
        <f>ROUND(F698/B698,0)</f>
        <v>23</v>
      </c>
      <c r="F698" s="111">
        <f>ROUND(C698*D698,0)</f>
        <v>5600</v>
      </c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F698" s="37"/>
      <c r="AG698" s="37"/>
      <c r="AH698" s="37"/>
      <c r="AI698" s="37"/>
      <c r="AJ698" s="37"/>
      <c r="AK698" s="37"/>
      <c r="AL698" s="37"/>
      <c r="AM698" s="37"/>
      <c r="AN698" s="37"/>
      <c r="AO698" s="37"/>
      <c r="AP698" s="37"/>
      <c r="AQ698" s="37"/>
      <c r="AR698" s="37"/>
      <c r="AS698" s="37"/>
      <c r="AT698" s="37"/>
      <c r="AU698" s="37"/>
      <c r="AV698" s="37"/>
      <c r="AW698" s="37"/>
      <c r="AX698" s="37"/>
      <c r="AY698" s="37"/>
      <c r="AZ698" s="37"/>
      <c r="BA698" s="37"/>
      <c r="BB698" s="37"/>
      <c r="BC698" s="37"/>
      <c r="BD698" s="37"/>
      <c r="BE698" s="37"/>
      <c r="BF698" s="37"/>
      <c r="BG698" s="37"/>
      <c r="BH698" s="37"/>
      <c r="BI698" s="37"/>
      <c r="BJ698" s="37"/>
      <c r="BK698" s="37"/>
      <c r="BL698" s="37"/>
      <c r="BM698" s="37"/>
      <c r="BN698" s="37"/>
      <c r="BO698" s="37"/>
      <c r="BP698" s="37"/>
      <c r="BQ698" s="37"/>
      <c r="BR698" s="37"/>
      <c r="BS698" s="37"/>
      <c r="BT698" s="37"/>
      <c r="BU698" s="37"/>
      <c r="BV698" s="37"/>
      <c r="BW698" s="37"/>
      <c r="BX698" s="37"/>
      <c r="BY698" s="37"/>
      <c r="BZ698" s="37"/>
      <c r="CA698" s="37"/>
      <c r="CB698" s="37"/>
      <c r="CC698" s="37"/>
      <c r="CD698" s="37"/>
      <c r="CE698" s="37"/>
      <c r="CF698" s="37"/>
      <c r="CG698" s="37"/>
      <c r="CH698" s="37"/>
      <c r="CI698" s="37"/>
      <c r="CJ698" s="37"/>
      <c r="CK698" s="37"/>
    </row>
    <row r="699" spans="1:89" ht="15" hidden="1" customHeight="1" x14ac:dyDescent="0.25">
      <c r="A699" s="164" t="s">
        <v>166</v>
      </c>
      <c r="B699" s="167"/>
      <c r="C699" s="121">
        <f>C698</f>
        <v>700</v>
      </c>
      <c r="D699" s="163">
        <f>D698</f>
        <v>8</v>
      </c>
      <c r="E699" s="121">
        <f>E698</f>
        <v>23</v>
      </c>
      <c r="F699" s="121">
        <f>F698</f>
        <v>5600</v>
      </c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F699" s="37"/>
      <c r="AG699" s="37"/>
      <c r="AH699" s="37"/>
      <c r="AI699" s="37"/>
      <c r="AJ699" s="37"/>
      <c r="AK699" s="37"/>
      <c r="AL699" s="37"/>
      <c r="AM699" s="37"/>
      <c r="AN699" s="37"/>
      <c r="AO699" s="37"/>
      <c r="AP699" s="37"/>
      <c r="AQ699" s="37"/>
      <c r="AR699" s="37"/>
      <c r="AS699" s="37"/>
      <c r="AT699" s="37"/>
      <c r="AU699" s="37"/>
      <c r="AV699" s="37"/>
      <c r="AW699" s="37"/>
      <c r="AX699" s="37"/>
      <c r="AY699" s="37"/>
      <c r="AZ699" s="37"/>
      <c r="BA699" s="37"/>
      <c r="BB699" s="37"/>
      <c r="BC699" s="37"/>
      <c r="BD699" s="37"/>
      <c r="BE699" s="37"/>
      <c r="BF699" s="37"/>
      <c r="BG699" s="37"/>
      <c r="BH699" s="37"/>
      <c r="BI699" s="37"/>
      <c r="BJ699" s="37"/>
      <c r="BK699" s="37"/>
      <c r="BL699" s="37"/>
      <c r="BM699" s="37"/>
      <c r="BN699" s="37"/>
      <c r="BO699" s="37"/>
      <c r="BP699" s="37"/>
      <c r="BQ699" s="37"/>
      <c r="BR699" s="37"/>
      <c r="BS699" s="37"/>
      <c r="BT699" s="37"/>
      <c r="BU699" s="37"/>
      <c r="BV699" s="37"/>
      <c r="BW699" s="37"/>
      <c r="BX699" s="37"/>
      <c r="BY699" s="37"/>
      <c r="BZ699" s="37"/>
      <c r="CA699" s="37"/>
      <c r="CB699" s="37"/>
      <c r="CC699" s="37"/>
      <c r="CD699" s="37"/>
      <c r="CE699" s="37"/>
      <c r="CF699" s="37"/>
      <c r="CG699" s="37"/>
      <c r="CH699" s="37"/>
      <c r="CI699" s="37"/>
      <c r="CJ699" s="37"/>
      <c r="CK699" s="37"/>
    </row>
    <row r="700" spans="1:89" ht="18" hidden="1" customHeight="1" x14ac:dyDescent="0.25">
      <c r="A700" s="23" t="s">
        <v>136</v>
      </c>
      <c r="B700" s="60"/>
      <c r="C700" s="103">
        <f>C696+C699</f>
        <v>1560</v>
      </c>
      <c r="D700" s="127">
        <f>F700/C700</f>
        <v>8.9788461538461544</v>
      </c>
      <c r="E700" s="103">
        <f>E696+E699</f>
        <v>50</v>
      </c>
      <c r="F700" s="103">
        <f>F696+F699</f>
        <v>14007</v>
      </c>
    </row>
    <row r="701" spans="1:89" s="37" customFormat="1" hidden="1" thickBot="1" x14ac:dyDescent="0.25">
      <c r="A701" s="146" t="s">
        <v>11</v>
      </c>
      <c r="B701" s="118"/>
      <c r="C701" s="118"/>
      <c r="D701" s="118"/>
      <c r="E701" s="118"/>
      <c r="F701" s="118"/>
    </row>
    <row r="702" spans="1:89" s="37" customFormat="1" hidden="1" x14ac:dyDescent="0.25">
      <c r="A702" s="241"/>
      <c r="B702" s="147"/>
      <c r="C702" s="144"/>
      <c r="D702" s="144"/>
      <c r="E702" s="144"/>
      <c r="F702" s="144"/>
    </row>
    <row r="703" spans="1:89" s="37" customFormat="1" ht="15.75" hidden="1" x14ac:dyDescent="0.25">
      <c r="A703" s="96" t="s">
        <v>269</v>
      </c>
      <c r="B703" s="59"/>
      <c r="C703" s="111"/>
      <c r="D703" s="111"/>
      <c r="E703" s="111"/>
      <c r="F703" s="111"/>
    </row>
    <row r="704" spans="1:89" s="37" customFormat="1" hidden="1" x14ac:dyDescent="0.25">
      <c r="A704" s="52" t="s">
        <v>5</v>
      </c>
      <c r="B704" s="59"/>
      <c r="C704" s="111"/>
      <c r="D704" s="111"/>
      <c r="E704" s="111"/>
      <c r="F704" s="111"/>
    </row>
    <row r="705" spans="1:6" s="37" customFormat="1" hidden="1" x14ac:dyDescent="0.25">
      <c r="A705" s="36" t="s">
        <v>46</v>
      </c>
      <c r="B705" s="56">
        <v>340</v>
      </c>
      <c r="C705" s="111">
        <v>90</v>
      </c>
      <c r="D705" s="57">
        <v>11</v>
      </c>
      <c r="E705" s="111">
        <f>ROUND(F705/B705,0)</f>
        <v>3</v>
      </c>
      <c r="F705" s="111">
        <f>ROUND(C705*D705,0)</f>
        <v>990</v>
      </c>
    </row>
    <row r="706" spans="1:6" s="37" customFormat="1" ht="14.25" hidden="1" x14ac:dyDescent="0.2">
      <c r="A706" s="41" t="s">
        <v>6</v>
      </c>
      <c r="B706" s="59">
        <v>340</v>
      </c>
      <c r="C706" s="103">
        <f>C705</f>
        <v>90</v>
      </c>
      <c r="D706" s="162">
        <f>D705</f>
        <v>11</v>
      </c>
      <c r="E706" s="103">
        <f>E705</f>
        <v>3</v>
      </c>
      <c r="F706" s="103">
        <f>F705</f>
        <v>990</v>
      </c>
    </row>
    <row r="707" spans="1:6" s="37" customFormat="1" hidden="1" x14ac:dyDescent="0.25">
      <c r="A707" s="16" t="s">
        <v>187</v>
      </c>
      <c r="B707" s="59"/>
      <c r="C707" s="111"/>
      <c r="D707" s="111"/>
      <c r="E707" s="111"/>
      <c r="F707" s="111"/>
    </row>
    <row r="708" spans="1:6" s="37" customFormat="1" hidden="1" x14ac:dyDescent="0.25">
      <c r="A708" s="17" t="s">
        <v>141</v>
      </c>
      <c r="B708" s="149"/>
      <c r="C708" s="111">
        <f>C709+C710+C711+C712</f>
        <v>7100</v>
      </c>
      <c r="D708" s="111"/>
      <c r="E708" s="111"/>
      <c r="F708" s="111"/>
    </row>
    <row r="709" spans="1:6" s="37" customFormat="1" hidden="1" x14ac:dyDescent="0.25">
      <c r="A709" s="17" t="s">
        <v>180</v>
      </c>
      <c r="B709" s="7"/>
      <c r="C709" s="111"/>
      <c r="D709" s="111"/>
      <c r="E709" s="111"/>
      <c r="F709" s="111"/>
    </row>
    <row r="710" spans="1:6" s="37" customFormat="1" ht="30" hidden="1" x14ac:dyDescent="0.25">
      <c r="A710" s="17" t="s">
        <v>216</v>
      </c>
      <c r="B710" s="7"/>
      <c r="C710" s="111">
        <v>1600</v>
      </c>
      <c r="D710" s="111"/>
      <c r="E710" s="111"/>
      <c r="F710" s="111"/>
    </row>
    <row r="711" spans="1:6" s="37" customFormat="1" ht="30" hidden="1" x14ac:dyDescent="0.25">
      <c r="A711" s="17" t="s">
        <v>217</v>
      </c>
      <c r="B711" s="7"/>
      <c r="C711" s="111"/>
      <c r="D711" s="111"/>
      <c r="E711" s="111"/>
      <c r="F711" s="111"/>
    </row>
    <row r="712" spans="1:6" s="37" customFormat="1" hidden="1" x14ac:dyDescent="0.25">
      <c r="A712" s="17" t="s">
        <v>218</v>
      </c>
      <c r="B712" s="7"/>
      <c r="C712" s="111">
        <v>5500</v>
      </c>
      <c r="D712" s="111"/>
      <c r="E712" s="111"/>
      <c r="F712" s="111"/>
    </row>
    <row r="713" spans="1:6" s="37" customFormat="1" hidden="1" x14ac:dyDescent="0.25">
      <c r="A713" s="25" t="s">
        <v>139</v>
      </c>
      <c r="B713" s="7"/>
      <c r="C713" s="111">
        <v>10500</v>
      </c>
      <c r="D713" s="111"/>
      <c r="E713" s="111"/>
      <c r="F713" s="111"/>
    </row>
    <row r="714" spans="1:6" s="37" customFormat="1" hidden="1" x14ac:dyDescent="0.25">
      <c r="A714" s="191" t="s">
        <v>179</v>
      </c>
      <c r="B714" s="7"/>
      <c r="C714" s="111">
        <v>23400</v>
      </c>
      <c r="D714" s="111"/>
      <c r="E714" s="111"/>
      <c r="F714" s="111"/>
    </row>
    <row r="715" spans="1:6" s="37" customFormat="1" hidden="1" x14ac:dyDescent="0.25">
      <c r="A715" s="18" t="s">
        <v>158</v>
      </c>
      <c r="B715" s="7"/>
      <c r="C715" s="103">
        <f>C708+ROUND(C713*3.2,0)</f>
        <v>40700</v>
      </c>
      <c r="D715" s="111"/>
      <c r="E715" s="111"/>
      <c r="F715" s="111"/>
    </row>
    <row r="716" spans="1:6" s="37" customFormat="1" hidden="1" x14ac:dyDescent="0.25">
      <c r="A716" s="16" t="s">
        <v>186</v>
      </c>
      <c r="B716" s="7"/>
      <c r="C716" s="111"/>
      <c r="D716" s="111"/>
      <c r="E716" s="111"/>
      <c r="F716" s="111"/>
    </row>
    <row r="717" spans="1:6" s="37" customFormat="1" hidden="1" x14ac:dyDescent="0.25">
      <c r="A717" s="17" t="s">
        <v>141</v>
      </c>
      <c r="B717" s="7"/>
      <c r="C717" s="111">
        <f>C718+C719+C726+C734+C735+C736+C737+C738</f>
        <v>2298</v>
      </c>
      <c r="D717" s="111"/>
      <c r="E717" s="111"/>
      <c r="F717" s="111"/>
    </row>
    <row r="718" spans="1:6" s="37" customFormat="1" hidden="1" x14ac:dyDescent="0.25">
      <c r="A718" s="17" t="s">
        <v>180</v>
      </c>
      <c r="B718" s="7"/>
      <c r="C718" s="111"/>
      <c r="D718" s="111"/>
      <c r="E718" s="111"/>
      <c r="F718" s="111"/>
    </row>
    <row r="719" spans="1:6" s="37" customFormat="1" ht="30" hidden="1" x14ac:dyDescent="0.25">
      <c r="A719" s="17" t="s">
        <v>181</v>
      </c>
      <c r="B719" s="102"/>
      <c r="C719" s="133">
        <f>C720+C721+C722+C724</f>
        <v>1898</v>
      </c>
      <c r="D719" s="111"/>
      <c r="E719" s="111"/>
      <c r="F719" s="111"/>
    </row>
    <row r="720" spans="1:6" s="37" customFormat="1" ht="30" hidden="1" x14ac:dyDescent="0.25">
      <c r="A720" s="17" t="s">
        <v>182</v>
      </c>
      <c r="B720" s="102"/>
      <c r="C720" s="133">
        <v>1460</v>
      </c>
      <c r="D720" s="111"/>
      <c r="E720" s="111"/>
      <c r="F720" s="111"/>
    </row>
    <row r="721" spans="1:6" s="37" customFormat="1" ht="30" hidden="1" x14ac:dyDescent="0.25">
      <c r="A721" s="17" t="s">
        <v>183</v>
      </c>
      <c r="B721" s="102"/>
      <c r="C721" s="133">
        <v>438</v>
      </c>
      <c r="D721" s="111"/>
      <c r="E721" s="111"/>
      <c r="F721" s="111"/>
    </row>
    <row r="722" spans="1:6" s="37" customFormat="1" ht="45" hidden="1" x14ac:dyDescent="0.25">
      <c r="A722" s="17" t="s">
        <v>250</v>
      </c>
      <c r="B722" s="102"/>
      <c r="C722" s="133"/>
      <c r="D722" s="111"/>
      <c r="E722" s="111"/>
      <c r="F722" s="111"/>
    </row>
    <row r="723" spans="1:6" s="37" customFormat="1" hidden="1" x14ac:dyDescent="0.25">
      <c r="A723" s="220" t="s">
        <v>251</v>
      </c>
      <c r="B723" s="102"/>
      <c r="C723" s="133"/>
      <c r="D723" s="111"/>
      <c r="E723" s="111"/>
      <c r="F723" s="111"/>
    </row>
    <row r="724" spans="1:6" s="37" customFormat="1" ht="30" hidden="1" x14ac:dyDescent="0.25">
      <c r="A724" s="17" t="s">
        <v>252</v>
      </c>
      <c r="B724" s="102"/>
      <c r="C724" s="133"/>
      <c r="D724" s="111"/>
      <c r="E724" s="111"/>
      <c r="F724" s="111"/>
    </row>
    <row r="725" spans="1:6" s="37" customFormat="1" hidden="1" x14ac:dyDescent="0.25">
      <c r="A725" s="220" t="s">
        <v>251</v>
      </c>
      <c r="B725" s="102"/>
      <c r="C725" s="133"/>
      <c r="D725" s="111"/>
      <c r="E725" s="111"/>
      <c r="F725" s="111"/>
    </row>
    <row r="726" spans="1:6" s="37" customFormat="1" ht="30" hidden="1" x14ac:dyDescent="0.25">
      <c r="A726" s="17" t="s">
        <v>219</v>
      </c>
      <c r="B726" s="102"/>
      <c r="C726" s="133">
        <f>C727+C728+C730+C732</f>
        <v>400</v>
      </c>
      <c r="D726" s="111"/>
      <c r="E726" s="111"/>
      <c r="F726" s="111"/>
    </row>
    <row r="727" spans="1:6" s="37" customFormat="1" ht="30" hidden="1" x14ac:dyDescent="0.25">
      <c r="A727" s="17" t="s">
        <v>220</v>
      </c>
      <c r="B727" s="102"/>
      <c r="C727" s="133">
        <v>400</v>
      </c>
      <c r="D727" s="111"/>
      <c r="E727" s="111"/>
      <c r="F727" s="111"/>
    </row>
    <row r="728" spans="1:6" s="37" customFormat="1" ht="45" hidden="1" x14ac:dyDescent="0.25">
      <c r="A728" s="17" t="s">
        <v>253</v>
      </c>
      <c r="B728" s="102"/>
      <c r="C728" s="133"/>
      <c r="D728" s="111"/>
      <c r="E728" s="111"/>
      <c r="F728" s="111"/>
    </row>
    <row r="729" spans="1:6" s="37" customFormat="1" hidden="1" x14ac:dyDescent="0.25">
      <c r="A729" s="220" t="s">
        <v>251</v>
      </c>
      <c r="B729" s="102"/>
      <c r="C729" s="133"/>
      <c r="D729" s="111"/>
      <c r="E729" s="111"/>
      <c r="F729" s="111"/>
    </row>
    <row r="730" spans="1:6" s="37" customFormat="1" ht="45" hidden="1" x14ac:dyDescent="0.25">
      <c r="A730" s="17" t="s">
        <v>254</v>
      </c>
      <c r="B730" s="102"/>
      <c r="C730" s="133"/>
      <c r="D730" s="111"/>
      <c r="E730" s="111"/>
      <c r="F730" s="111"/>
    </row>
    <row r="731" spans="1:6" s="37" customFormat="1" hidden="1" x14ac:dyDescent="0.25">
      <c r="A731" s="220" t="s">
        <v>251</v>
      </c>
      <c r="B731" s="102"/>
      <c r="C731" s="133"/>
      <c r="D731" s="111"/>
      <c r="E731" s="111"/>
      <c r="F731" s="111"/>
    </row>
    <row r="732" spans="1:6" s="37" customFormat="1" ht="30" hidden="1" x14ac:dyDescent="0.25">
      <c r="A732" s="17" t="s">
        <v>221</v>
      </c>
      <c r="B732" s="102"/>
      <c r="C732" s="133"/>
      <c r="D732" s="111"/>
      <c r="E732" s="111"/>
      <c r="F732" s="111"/>
    </row>
    <row r="733" spans="1:6" s="37" customFormat="1" hidden="1" x14ac:dyDescent="0.25">
      <c r="A733" s="220" t="s">
        <v>251</v>
      </c>
      <c r="B733" s="102"/>
      <c r="C733" s="133"/>
      <c r="D733" s="111"/>
      <c r="E733" s="111"/>
      <c r="F733" s="111"/>
    </row>
    <row r="734" spans="1:6" s="37" customFormat="1" ht="30" hidden="1" x14ac:dyDescent="0.25">
      <c r="A734" s="17" t="s">
        <v>222</v>
      </c>
      <c r="B734" s="102"/>
      <c r="C734" s="133"/>
      <c r="D734" s="111"/>
      <c r="E734" s="111"/>
      <c r="F734" s="111"/>
    </row>
    <row r="735" spans="1:6" s="37" customFormat="1" ht="30" hidden="1" x14ac:dyDescent="0.25">
      <c r="A735" s="17" t="s">
        <v>223</v>
      </c>
      <c r="B735" s="102"/>
      <c r="C735" s="133"/>
      <c r="D735" s="111"/>
      <c r="E735" s="111"/>
      <c r="F735" s="111"/>
    </row>
    <row r="736" spans="1:6" s="37" customFormat="1" ht="30" hidden="1" x14ac:dyDescent="0.25">
      <c r="A736" s="17" t="s">
        <v>224</v>
      </c>
      <c r="B736" s="102"/>
      <c r="C736" s="133"/>
      <c r="D736" s="111"/>
      <c r="E736" s="111"/>
      <c r="F736" s="111"/>
    </row>
    <row r="737" spans="1:6" s="37" customFormat="1" hidden="1" x14ac:dyDescent="0.25">
      <c r="A737" s="17" t="s">
        <v>225</v>
      </c>
      <c r="B737" s="7"/>
      <c r="C737" s="111"/>
      <c r="D737" s="111"/>
      <c r="E737" s="111"/>
      <c r="F737" s="111"/>
    </row>
    <row r="738" spans="1:6" s="37" customFormat="1" hidden="1" x14ac:dyDescent="0.25">
      <c r="A738" s="17" t="s">
        <v>259</v>
      </c>
      <c r="B738" s="7"/>
      <c r="C738" s="111"/>
      <c r="D738" s="111"/>
      <c r="E738" s="111"/>
      <c r="F738" s="111"/>
    </row>
    <row r="739" spans="1:6" s="37" customFormat="1" hidden="1" x14ac:dyDescent="0.25">
      <c r="A739" s="191" t="s">
        <v>270</v>
      </c>
      <c r="B739" s="7"/>
      <c r="C739" s="111"/>
      <c r="D739" s="111"/>
      <c r="E739" s="111"/>
      <c r="F739" s="111"/>
    </row>
    <row r="740" spans="1:6" s="37" customFormat="1" hidden="1" x14ac:dyDescent="0.25">
      <c r="A740" s="25" t="s">
        <v>139</v>
      </c>
      <c r="B740" s="7"/>
      <c r="C740" s="111"/>
      <c r="D740" s="111"/>
      <c r="E740" s="111"/>
      <c r="F740" s="111"/>
    </row>
    <row r="741" spans="1:6" s="37" customFormat="1" hidden="1" x14ac:dyDescent="0.25">
      <c r="A741" s="191" t="s">
        <v>179</v>
      </c>
      <c r="B741" s="7"/>
      <c r="C741" s="111"/>
      <c r="D741" s="111"/>
      <c r="E741" s="111"/>
      <c r="F741" s="111"/>
    </row>
    <row r="742" spans="1:6" s="37" customFormat="1" ht="30" hidden="1" x14ac:dyDescent="0.25">
      <c r="A742" s="25" t="s">
        <v>140</v>
      </c>
      <c r="B742" s="7"/>
      <c r="C742" s="111">
        <v>480</v>
      </c>
      <c r="D742" s="111"/>
      <c r="E742" s="111"/>
      <c r="F742" s="111"/>
    </row>
    <row r="743" spans="1:6" s="37" customFormat="1" hidden="1" x14ac:dyDescent="0.25">
      <c r="A743" s="192" t="s">
        <v>197</v>
      </c>
      <c r="B743" s="7"/>
      <c r="C743" s="111"/>
      <c r="D743" s="111"/>
      <c r="E743" s="111"/>
      <c r="F743" s="111"/>
    </row>
    <row r="744" spans="1:6" s="37" customFormat="1" hidden="1" x14ac:dyDescent="0.25">
      <c r="A744" s="232" t="s">
        <v>256</v>
      </c>
      <c r="B744" s="7"/>
      <c r="C744" s="111"/>
      <c r="D744" s="111"/>
      <c r="E744" s="111"/>
      <c r="F744" s="111"/>
    </row>
    <row r="745" spans="1:6" s="37" customFormat="1" hidden="1" x14ac:dyDescent="0.25">
      <c r="A745" s="18" t="s">
        <v>185</v>
      </c>
      <c r="B745" s="7"/>
      <c r="C745" s="103">
        <f>C717+ROUND(C740*3.2,0)+C742</f>
        <v>2778</v>
      </c>
      <c r="D745" s="111"/>
      <c r="E745" s="111"/>
      <c r="F745" s="111"/>
    </row>
    <row r="746" spans="1:6" s="37" customFormat="1" hidden="1" x14ac:dyDescent="0.25">
      <c r="A746" s="193" t="s">
        <v>184</v>
      </c>
      <c r="B746" s="7"/>
      <c r="C746" s="103">
        <f>C715+C745</f>
        <v>43478</v>
      </c>
      <c r="D746" s="111"/>
      <c r="E746" s="111"/>
      <c r="F746" s="111"/>
    </row>
    <row r="747" spans="1:6" s="37" customFormat="1" hidden="1" x14ac:dyDescent="0.25">
      <c r="A747" s="97" t="s">
        <v>8</v>
      </c>
      <c r="B747" s="168"/>
      <c r="C747" s="103"/>
      <c r="D747" s="103"/>
      <c r="E747" s="111"/>
      <c r="F747" s="111"/>
    </row>
    <row r="748" spans="1:6" s="37" customFormat="1" hidden="1" x14ac:dyDescent="0.25">
      <c r="A748" s="21" t="s">
        <v>23</v>
      </c>
      <c r="B748" s="168"/>
      <c r="C748" s="103"/>
      <c r="D748" s="231"/>
      <c r="E748" s="111"/>
      <c r="F748" s="111"/>
    </row>
    <row r="749" spans="1:6" s="37" customFormat="1" hidden="1" x14ac:dyDescent="0.25">
      <c r="A749" s="155" t="s">
        <v>165</v>
      </c>
      <c r="B749" s="66">
        <v>240</v>
      </c>
      <c r="C749" s="111">
        <v>310</v>
      </c>
      <c r="D749" s="57">
        <v>8</v>
      </c>
      <c r="E749" s="111">
        <f>ROUND(F749/B749,0)</f>
        <v>10</v>
      </c>
      <c r="F749" s="111">
        <f>ROUND(C749*D749,0)</f>
        <v>2480</v>
      </c>
    </row>
    <row r="750" spans="1:6" s="37" customFormat="1" hidden="1" x14ac:dyDescent="0.25">
      <c r="A750" s="164" t="s">
        <v>166</v>
      </c>
      <c r="B750" s="167"/>
      <c r="C750" s="121">
        <f>C749</f>
        <v>310</v>
      </c>
      <c r="D750" s="163">
        <f t="shared" ref="D750:F751" si="8">D749</f>
        <v>8</v>
      </c>
      <c r="E750" s="121">
        <f t="shared" si="8"/>
        <v>10</v>
      </c>
      <c r="F750" s="121">
        <f t="shared" si="8"/>
        <v>2480</v>
      </c>
    </row>
    <row r="751" spans="1:6" s="37" customFormat="1" ht="21" hidden="1" customHeight="1" x14ac:dyDescent="0.25">
      <c r="A751" s="23" t="s">
        <v>136</v>
      </c>
      <c r="B751" s="60"/>
      <c r="C751" s="103">
        <f>C750</f>
        <v>310</v>
      </c>
      <c r="D751" s="162">
        <f>F751/C751</f>
        <v>8</v>
      </c>
      <c r="E751" s="103">
        <f>E750</f>
        <v>10</v>
      </c>
      <c r="F751" s="103">
        <f t="shared" si="8"/>
        <v>2480</v>
      </c>
    </row>
    <row r="752" spans="1:6" s="37" customFormat="1" hidden="1" thickBot="1" x14ac:dyDescent="0.25">
      <c r="A752" s="112" t="s">
        <v>11</v>
      </c>
      <c r="B752" s="113"/>
      <c r="C752" s="113"/>
      <c r="D752" s="113"/>
      <c r="E752" s="113"/>
      <c r="F752" s="113"/>
    </row>
    <row r="753" spans="1:6" ht="36.75" hidden="1" customHeight="1" x14ac:dyDescent="0.25">
      <c r="A753" s="484" t="s">
        <v>236</v>
      </c>
      <c r="B753" s="485"/>
      <c r="C753" s="178">
        <f>C754+C756</f>
        <v>91200</v>
      </c>
      <c r="D753" s="55"/>
      <c r="E753" s="55"/>
      <c r="F753" s="55"/>
    </row>
    <row r="754" spans="1:6" ht="18" hidden="1" customHeight="1" x14ac:dyDescent="0.25">
      <c r="A754" s="206" t="s">
        <v>226</v>
      </c>
      <c r="B754" s="55"/>
      <c r="C754" s="178">
        <f>C755</f>
        <v>91130</v>
      </c>
      <c r="D754" s="55"/>
      <c r="E754" s="55"/>
      <c r="F754" s="55"/>
    </row>
    <row r="755" spans="1:6" ht="16.5" hidden="1" customHeight="1" x14ac:dyDescent="0.25">
      <c r="A755" s="207" t="s">
        <v>227</v>
      </c>
      <c r="B755" s="55"/>
      <c r="C755" s="55">
        <v>91130</v>
      </c>
      <c r="D755" s="55"/>
      <c r="E755" s="55"/>
      <c r="F755" s="55"/>
    </row>
    <row r="756" spans="1:6" ht="21" hidden="1" customHeight="1" x14ac:dyDescent="0.25">
      <c r="A756" s="206" t="s">
        <v>228</v>
      </c>
      <c r="B756" s="55"/>
      <c r="C756" s="178">
        <f>C757+C758</f>
        <v>70</v>
      </c>
      <c r="D756" s="55"/>
      <c r="E756" s="55"/>
      <c r="F756" s="55"/>
    </row>
    <row r="757" spans="1:6" ht="32.25" hidden="1" customHeight="1" x14ac:dyDescent="0.25">
      <c r="A757" s="207" t="s">
        <v>229</v>
      </c>
      <c r="B757" s="55"/>
      <c r="C757" s="55">
        <v>70</v>
      </c>
      <c r="D757" s="55"/>
      <c r="E757" s="55"/>
      <c r="F757" s="55"/>
    </row>
    <row r="758" spans="1:6" ht="21" hidden="1" customHeight="1" x14ac:dyDescent="0.25">
      <c r="A758" s="209" t="s">
        <v>230</v>
      </c>
      <c r="B758" s="55"/>
      <c r="C758" s="55"/>
      <c r="D758" s="55"/>
      <c r="E758" s="55"/>
      <c r="F758" s="55"/>
    </row>
    <row r="759" spans="1:6" ht="21" hidden="1" customHeight="1" thickBot="1" x14ac:dyDescent="0.3">
      <c r="A759" s="115" t="s">
        <v>11</v>
      </c>
      <c r="B759" s="115"/>
      <c r="C759" s="115"/>
      <c r="D759" s="115"/>
      <c r="E759" s="115"/>
      <c r="F759" s="115"/>
    </row>
    <row r="760" spans="1:6" ht="23.25" hidden="1" customHeight="1" x14ac:dyDescent="0.25">
      <c r="A760" s="219" t="s">
        <v>243</v>
      </c>
      <c r="B760" s="110"/>
      <c r="C760" s="110"/>
      <c r="D760" s="110"/>
      <c r="E760" s="110"/>
      <c r="F760" s="110"/>
    </row>
    <row r="761" spans="1:6" ht="15.75" hidden="1" x14ac:dyDescent="0.25">
      <c r="A761" s="211" t="s">
        <v>5</v>
      </c>
      <c r="B761" s="40"/>
      <c r="C761" s="43">
        <f>C22+C82+C141+C214+C278+C322+C377+C650+C706</f>
        <v>48994</v>
      </c>
      <c r="D761" s="8">
        <f>F761/C761</f>
        <v>9.2517247009837931</v>
      </c>
      <c r="E761" s="43">
        <f>E22+E82+E141+E214+E278+E322+E377+E650+E706</f>
        <v>1365</v>
      </c>
      <c r="F761" s="43">
        <f>F22+F82+F141+F214+F278+F322+F377+F650+F706</f>
        <v>453279</v>
      </c>
    </row>
    <row r="762" spans="1:6" ht="15.75" hidden="1" x14ac:dyDescent="0.25">
      <c r="A762" s="211" t="s">
        <v>244</v>
      </c>
      <c r="B762" s="40"/>
      <c r="C762" s="40"/>
      <c r="D762" s="13"/>
      <c r="E762" s="40"/>
      <c r="F762" s="40"/>
    </row>
    <row r="763" spans="1:6" hidden="1" x14ac:dyDescent="0.25">
      <c r="A763" s="16" t="s">
        <v>187</v>
      </c>
      <c r="B763" s="40"/>
      <c r="C763" s="40"/>
      <c r="D763" s="13"/>
      <c r="E763" s="40"/>
      <c r="F763" s="40"/>
    </row>
    <row r="764" spans="1:6" hidden="1" x14ac:dyDescent="0.25">
      <c r="A764" s="17" t="s">
        <v>141</v>
      </c>
      <c r="B764" s="40"/>
      <c r="C764" s="111">
        <f>C765+C766+C767+C768</f>
        <v>148804</v>
      </c>
      <c r="D764" s="13"/>
      <c r="E764" s="40"/>
      <c r="F764" s="40"/>
    </row>
    <row r="765" spans="1:6" hidden="1" x14ac:dyDescent="0.25">
      <c r="A765" s="17" t="s">
        <v>180</v>
      </c>
      <c r="B765" s="40"/>
      <c r="C765" s="111">
        <f t="shared" ref="C765:C770" si="9">C25+C85+C144+C217+C380+C501+C653+C709</f>
        <v>17300</v>
      </c>
      <c r="D765" s="13"/>
      <c r="E765" s="40"/>
      <c r="F765" s="40"/>
    </row>
    <row r="766" spans="1:6" ht="30" hidden="1" x14ac:dyDescent="0.25">
      <c r="A766" s="17" t="s">
        <v>216</v>
      </c>
      <c r="B766" s="40"/>
      <c r="C766" s="111">
        <f t="shared" si="9"/>
        <v>58786</v>
      </c>
      <c r="D766" s="13"/>
      <c r="E766" s="40"/>
      <c r="F766" s="40"/>
    </row>
    <row r="767" spans="1:6" ht="30" hidden="1" x14ac:dyDescent="0.25">
      <c r="A767" s="17" t="s">
        <v>217</v>
      </c>
      <c r="B767" s="40"/>
      <c r="C767" s="111">
        <f t="shared" si="9"/>
        <v>1915</v>
      </c>
      <c r="D767" s="13"/>
      <c r="E767" s="40"/>
      <c r="F767" s="40"/>
    </row>
    <row r="768" spans="1:6" hidden="1" x14ac:dyDescent="0.25">
      <c r="A768" s="17" t="s">
        <v>218</v>
      </c>
      <c r="B768" s="40"/>
      <c r="C768" s="111">
        <f t="shared" si="9"/>
        <v>70803</v>
      </c>
      <c r="D768" s="13"/>
      <c r="E768" s="40"/>
      <c r="F768" s="40"/>
    </row>
    <row r="769" spans="1:6" hidden="1" x14ac:dyDescent="0.25">
      <c r="A769" s="25" t="s">
        <v>139</v>
      </c>
      <c r="B769" s="40"/>
      <c r="C769" s="111">
        <f t="shared" si="9"/>
        <v>411630</v>
      </c>
      <c r="D769" s="13"/>
      <c r="E769" s="40"/>
      <c r="F769" s="40"/>
    </row>
    <row r="770" spans="1:6" hidden="1" x14ac:dyDescent="0.25">
      <c r="A770" s="191" t="s">
        <v>179</v>
      </c>
      <c r="B770" s="40"/>
      <c r="C770" s="111">
        <f t="shared" si="9"/>
        <v>116428</v>
      </c>
      <c r="D770" s="13"/>
      <c r="E770" s="40"/>
      <c r="F770" s="40"/>
    </row>
    <row r="771" spans="1:6" hidden="1" x14ac:dyDescent="0.25">
      <c r="A771" s="18" t="s">
        <v>158</v>
      </c>
      <c r="B771" s="40"/>
      <c r="C771" s="103">
        <f>C764+ROUND(C769*3.2,0)</f>
        <v>1466020</v>
      </c>
      <c r="D771" s="13"/>
      <c r="E771" s="40"/>
      <c r="F771" s="40"/>
    </row>
    <row r="772" spans="1:6" hidden="1" x14ac:dyDescent="0.25">
      <c r="A772" s="16" t="s">
        <v>186</v>
      </c>
      <c r="B772" s="40"/>
      <c r="C772" s="111"/>
      <c r="D772" s="13"/>
      <c r="E772" s="40"/>
      <c r="F772" s="40"/>
    </row>
    <row r="773" spans="1:6" hidden="1" x14ac:dyDescent="0.25">
      <c r="A773" s="17" t="s">
        <v>141</v>
      </c>
      <c r="B773" s="40"/>
      <c r="C773" s="111">
        <f>C774+C775+C782+C790+C791+C792+C793+C794</f>
        <v>546638</v>
      </c>
      <c r="D773" s="13"/>
      <c r="E773" s="40"/>
      <c r="F773" s="40"/>
    </row>
    <row r="774" spans="1:6" hidden="1" x14ac:dyDescent="0.25">
      <c r="A774" s="17" t="s">
        <v>180</v>
      </c>
      <c r="B774" s="40"/>
      <c r="C774" s="111">
        <f>C34+C94+C153+C226+C281+C325+C389+C435+C510+C549+C582+C615+C662+C718</f>
        <v>16000</v>
      </c>
      <c r="D774" s="13"/>
      <c r="E774" s="40"/>
      <c r="F774" s="40"/>
    </row>
    <row r="775" spans="1:6" ht="30" hidden="1" x14ac:dyDescent="0.25">
      <c r="A775" s="17" t="s">
        <v>181</v>
      </c>
      <c r="B775" s="40"/>
      <c r="C775" s="133">
        <f>C776+C777+C778+C780</f>
        <v>70687</v>
      </c>
      <c r="D775" s="13"/>
      <c r="E775" s="40"/>
      <c r="F775" s="40"/>
    </row>
    <row r="776" spans="1:6" ht="16.5" hidden="1" customHeight="1" x14ac:dyDescent="0.25">
      <c r="A776" s="17" t="s">
        <v>182</v>
      </c>
      <c r="B776" s="40"/>
      <c r="C776" s="111">
        <f t="shared" ref="C776:C781" si="10">C36+C96+C155+C228+C283+C327+C391+C437+C512+C551+C584+C617+C664+C720</f>
        <v>48206</v>
      </c>
      <c r="D776" s="13"/>
      <c r="E776" s="40"/>
      <c r="F776" s="40"/>
    </row>
    <row r="777" spans="1:6" ht="17.25" hidden="1" customHeight="1" x14ac:dyDescent="0.25">
      <c r="A777" s="17" t="s">
        <v>183</v>
      </c>
      <c r="B777" s="40"/>
      <c r="C777" s="111">
        <f t="shared" si="10"/>
        <v>14464</v>
      </c>
      <c r="D777" s="13"/>
      <c r="E777" s="40"/>
      <c r="F777" s="40"/>
    </row>
    <row r="778" spans="1:6" ht="33" hidden="1" customHeight="1" x14ac:dyDescent="0.25">
      <c r="A778" s="17" t="s">
        <v>250</v>
      </c>
      <c r="B778" s="40"/>
      <c r="C778" s="111">
        <f t="shared" si="10"/>
        <v>1261</v>
      </c>
      <c r="D778" s="13"/>
      <c r="E778" s="40"/>
      <c r="F778" s="40"/>
    </row>
    <row r="779" spans="1:6" hidden="1" x14ac:dyDescent="0.25">
      <c r="A779" s="220" t="s">
        <v>251</v>
      </c>
      <c r="B779" s="40"/>
      <c r="C779" s="111">
        <f t="shared" si="10"/>
        <v>149</v>
      </c>
      <c r="D779" s="13"/>
      <c r="E779" s="40"/>
      <c r="F779" s="40"/>
    </row>
    <row r="780" spans="1:6" ht="30" hidden="1" x14ac:dyDescent="0.25">
      <c r="A780" s="17" t="s">
        <v>252</v>
      </c>
      <c r="B780" s="40"/>
      <c r="C780" s="111">
        <f t="shared" si="10"/>
        <v>6756</v>
      </c>
      <c r="D780" s="13"/>
      <c r="E780" s="40"/>
      <c r="F780" s="40"/>
    </row>
    <row r="781" spans="1:6" hidden="1" x14ac:dyDescent="0.25">
      <c r="A781" s="220" t="s">
        <v>251</v>
      </c>
      <c r="B781" s="40"/>
      <c r="C781" s="111">
        <f t="shared" si="10"/>
        <v>765</v>
      </c>
      <c r="D781" s="13"/>
      <c r="E781" s="40"/>
      <c r="F781" s="40"/>
    </row>
    <row r="782" spans="1:6" ht="30" hidden="1" x14ac:dyDescent="0.25">
      <c r="A782" s="17" t="s">
        <v>219</v>
      </c>
      <c r="B782" s="40"/>
      <c r="C782" s="133">
        <f>C783+C784+C786+C788</f>
        <v>205152</v>
      </c>
      <c r="D782" s="13"/>
      <c r="E782" s="40"/>
      <c r="F782" s="40"/>
    </row>
    <row r="783" spans="1:6" ht="30" hidden="1" x14ac:dyDescent="0.25">
      <c r="A783" s="17" t="s">
        <v>220</v>
      </c>
      <c r="B783" s="40"/>
      <c r="C783" s="111">
        <f t="shared" ref="C783:C800" si="11">C43+C103+C162+C235+C290+C334+C398+C444+C519+C558+C591+C624+C671+C727</f>
        <v>11508</v>
      </c>
      <c r="D783" s="13"/>
      <c r="E783" s="40"/>
      <c r="F783" s="40"/>
    </row>
    <row r="784" spans="1:6" ht="45" hidden="1" x14ac:dyDescent="0.25">
      <c r="A784" s="17" t="s">
        <v>253</v>
      </c>
      <c r="B784" s="40"/>
      <c r="C784" s="111">
        <f t="shared" si="11"/>
        <v>157295</v>
      </c>
      <c r="D784" s="13"/>
      <c r="E784" s="40"/>
      <c r="F784" s="40"/>
    </row>
    <row r="785" spans="1:6" hidden="1" x14ac:dyDescent="0.25">
      <c r="A785" s="220" t="s">
        <v>251</v>
      </c>
      <c r="B785" s="40"/>
      <c r="C785" s="111">
        <f t="shared" si="11"/>
        <v>47456</v>
      </c>
      <c r="D785" s="13"/>
      <c r="E785" s="40"/>
      <c r="F785" s="40"/>
    </row>
    <row r="786" spans="1:6" ht="45" hidden="1" x14ac:dyDescent="0.25">
      <c r="A786" s="17" t="s">
        <v>254</v>
      </c>
      <c r="B786" s="40"/>
      <c r="C786" s="111">
        <f t="shared" si="11"/>
        <v>36349</v>
      </c>
      <c r="D786" s="13"/>
      <c r="E786" s="40"/>
      <c r="F786" s="40"/>
    </row>
    <row r="787" spans="1:6" hidden="1" x14ac:dyDescent="0.25">
      <c r="A787" s="220" t="s">
        <v>251</v>
      </c>
      <c r="B787" s="40"/>
      <c r="C787" s="111">
        <f t="shared" si="11"/>
        <v>24153</v>
      </c>
      <c r="D787" s="13"/>
      <c r="E787" s="40"/>
      <c r="F787" s="40"/>
    </row>
    <row r="788" spans="1:6" ht="30" hidden="1" x14ac:dyDescent="0.25">
      <c r="A788" s="17" t="s">
        <v>221</v>
      </c>
      <c r="B788" s="40"/>
      <c r="C788" s="111">
        <f t="shared" si="11"/>
        <v>0</v>
      </c>
      <c r="D788" s="13"/>
      <c r="E788" s="40"/>
      <c r="F788" s="40"/>
    </row>
    <row r="789" spans="1:6" hidden="1" x14ac:dyDescent="0.25">
      <c r="A789" s="220" t="s">
        <v>251</v>
      </c>
      <c r="B789" s="40"/>
      <c r="C789" s="111">
        <f t="shared" si="11"/>
        <v>0</v>
      </c>
      <c r="D789" s="13"/>
      <c r="E789" s="40"/>
      <c r="F789" s="40"/>
    </row>
    <row r="790" spans="1:6" ht="30" hidden="1" x14ac:dyDescent="0.25">
      <c r="A790" s="17" t="s">
        <v>222</v>
      </c>
      <c r="B790" s="40"/>
      <c r="C790" s="111">
        <f t="shared" si="11"/>
        <v>49500</v>
      </c>
      <c r="D790" s="13"/>
      <c r="E790" s="40"/>
      <c r="F790" s="40"/>
    </row>
    <row r="791" spans="1:6" ht="30" hidden="1" x14ac:dyDescent="0.25">
      <c r="A791" s="17" t="s">
        <v>223</v>
      </c>
      <c r="B791" s="40"/>
      <c r="C791" s="111">
        <f t="shared" si="11"/>
        <v>0</v>
      </c>
      <c r="D791" s="13"/>
      <c r="E791" s="40"/>
      <c r="F791" s="40"/>
    </row>
    <row r="792" spans="1:6" ht="30" hidden="1" x14ac:dyDescent="0.25">
      <c r="A792" s="17" t="s">
        <v>224</v>
      </c>
      <c r="B792" s="40"/>
      <c r="C792" s="111">
        <f t="shared" si="11"/>
        <v>18300</v>
      </c>
      <c r="D792" s="13"/>
      <c r="E792" s="40"/>
      <c r="F792" s="40"/>
    </row>
    <row r="793" spans="1:6" hidden="1" x14ac:dyDescent="0.25">
      <c r="A793" s="17" t="s">
        <v>225</v>
      </c>
      <c r="B793" s="40"/>
      <c r="C793" s="111">
        <f t="shared" si="11"/>
        <v>173969</v>
      </c>
      <c r="D793" s="13"/>
      <c r="E793" s="40"/>
      <c r="F793" s="40"/>
    </row>
    <row r="794" spans="1:6" hidden="1" x14ac:dyDescent="0.25">
      <c r="A794" s="17" t="s">
        <v>259</v>
      </c>
      <c r="B794" s="40"/>
      <c r="C794" s="111">
        <f t="shared" si="11"/>
        <v>13030</v>
      </c>
      <c r="D794" s="13"/>
      <c r="E794" s="40"/>
      <c r="F794" s="40"/>
    </row>
    <row r="795" spans="1:6" hidden="1" x14ac:dyDescent="0.25">
      <c r="A795" s="191" t="s">
        <v>270</v>
      </c>
      <c r="B795" s="40"/>
      <c r="C795" s="111">
        <f t="shared" si="11"/>
        <v>49514</v>
      </c>
      <c r="D795" s="13"/>
      <c r="E795" s="40"/>
      <c r="F795" s="40"/>
    </row>
    <row r="796" spans="1:6" hidden="1" x14ac:dyDescent="0.25">
      <c r="A796" s="25" t="s">
        <v>139</v>
      </c>
      <c r="B796" s="40"/>
      <c r="C796" s="111">
        <f t="shared" si="11"/>
        <v>87879.789473684199</v>
      </c>
      <c r="D796" s="13"/>
      <c r="E796" s="40"/>
      <c r="F796" s="40"/>
    </row>
    <row r="797" spans="1:6" hidden="1" x14ac:dyDescent="0.25">
      <c r="A797" s="191" t="s">
        <v>179</v>
      </c>
      <c r="B797" s="40"/>
      <c r="C797" s="111">
        <f t="shared" si="11"/>
        <v>585088</v>
      </c>
      <c r="D797" s="13"/>
      <c r="E797" s="40"/>
      <c r="F797" s="40"/>
    </row>
    <row r="798" spans="1:6" ht="30" hidden="1" x14ac:dyDescent="0.25">
      <c r="A798" s="25" t="s">
        <v>140</v>
      </c>
      <c r="B798" s="40"/>
      <c r="C798" s="111">
        <f t="shared" si="11"/>
        <v>118022</v>
      </c>
      <c r="D798" s="13"/>
      <c r="E798" s="40"/>
      <c r="F798" s="40"/>
    </row>
    <row r="799" spans="1:6" hidden="1" x14ac:dyDescent="0.25">
      <c r="A799" s="192" t="s">
        <v>197</v>
      </c>
      <c r="B799" s="40"/>
      <c r="C799" s="111">
        <f t="shared" si="11"/>
        <v>20100</v>
      </c>
      <c r="D799" s="13"/>
      <c r="E799" s="40"/>
      <c r="F799" s="40"/>
    </row>
    <row r="800" spans="1:6" hidden="1" x14ac:dyDescent="0.25">
      <c r="A800" s="232" t="s">
        <v>256</v>
      </c>
      <c r="B800" s="40"/>
      <c r="C800" s="111">
        <f t="shared" si="11"/>
        <v>13611</v>
      </c>
      <c r="D800" s="13"/>
      <c r="E800" s="40"/>
      <c r="F800" s="40"/>
    </row>
    <row r="801" spans="1:6" hidden="1" x14ac:dyDescent="0.25">
      <c r="A801" s="15" t="s">
        <v>185</v>
      </c>
      <c r="B801" s="40"/>
      <c r="C801" s="103">
        <f>C773+ROUND(C796*3.2,0)+C798</f>
        <v>945875</v>
      </c>
      <c r="D801" s="13"/>
      <c r="E801" s="40"/>
      <c r="F801" s="40"/>
    </row>
    <row r="802" spans="1:6" ht="15.75" hidden="1" x14ac:dyDescent="0.25">
      <c r="A802" s="211"/>
      <c r="B802" s="40"/>
      <c r="C802" s="40"/>
      <c r="D802" s="13"/>
      <c r="E802" s="40"/>
      <c r="F802" s="40"/>
    </row>
    <row r="803" spans="1:6" hidden="1" x14ac:dyDescent="0.25">
      <c r="A803" s="17" t="s">
        <v>141</v>
      </c>
      <c r="B803" s="90"/>
      <c r="C803" s="90">
        <f>C764+C773</f>
        <v>695442</v>
      </c>
      <c r="D803" s="13"/>
      <c r="E803" s="90"/>
      <c r="F803" s="90"/>
    </row>
    <row r="804" spans="1:6" hidden="1" x14ac:dyDescent="0.25">
      <c r="A804" s="25" t="s">
        <v>139</v>
      </c>
      <c r="B804" s="40"/>
      <c r="C804" s="40">
        <f>C769+C796</f>
        <v>499509.78947368421</v>
      </c>
      <c r="D804" s="13"/>
      <c r="E804" s="40"/>
      <c r="F804" s="40"/>
    </row>
    <row r="805" spans="1:6" ht="30" hidden="1" x14ac:dyDescent="0.25">
      <c r="A805" s="25" t="s">
        <v>140</v>
      </c>
      <c r="B805" s="40"/>
      <c r="C805" s="40">
        <f>C798</f>
        <v>118022</v>
      </c>
      <c r="D805" s="13"/>
      <c r="E805" s="40"/>
      <c r="F805" s="40"/>
    </row>
    <row r="806" spans="1:6" ht="15.75" hidden="1" x14ac:dyDescent="0.25">
      <c r="A806" s="212" t="s">
        <v>245</v>
      </c>
      <c r="B806" s="40"/>
      <c r="C806" s="225">
        <f>C771+C801</f>
        <v>2411895</v>
      </c>
      <c r="D806" s="13"/>
      <c r="E806" s="40"/>
      <c r="F806" s="40"/>
    </row>
    <row r="807" spans="1:6" ht="15.75" hidden="1" x14ac:dyDescent="0.25">
      <c r="A807" s="212"/>
      <c r="B807" s="40"/>
      <c r="C807" s="225"/>
      <c r="D807" s="13"/>
      <c r="E807" s="40"/>
      <c r="F807" s="40"/>
    </row>
    <row r="808" spans="1:6" ht="15.75" hidden="1" x14ac:dyDescent="0.25">
      <c r="A808" s="234" t="s">
        <v>142</v>
      </c>
      <c r="B808" s="40"/>
      <c r="C808" s="225"/>
      <c r="D808" s="13"/>
      <c r="E808" s="40"/>
      <c r="F808" s="40"/>
    </row>
    <row r="809" spans="1:6" ht="30" hidden="1" x14ac:dyDescent="0.25">
      <c r="A809" s="243" t="s">
        <v>70</v>
      </c>
      <c r="B809" s="40"/>
      <c r="C809" s="225"/>
      <c r="D809" s="13"/>
      <c r="E809" s="40"/>
      <c r="F809" s="40"/>
    </row>
    <row r="810" spans="1:6" ht="30" hidden="1" x14ac:dyDescent="0.25">
      <c r="A810" s="243" t="s">
        <v>71</v>
      </c>
      <c r="B810" s="40"/>
      <c r="C810" s="225"/>
      <c r="D810" s="13"/>
      <c r="E810" s="40"/>
      <c r="F810" s="40"/>
    </row>
    <row r="811" spans="1:6" hidden="1" x14ac:dyDescent="0.25">
      <c r="A811" s="243" t="s">
        <v>64</v>
      </c>
      <c r="B811" s="40"/>
      <c r="C811" s="225"/>
      <c r="D811" s="13"/>
      <c r="E811" s="40"/>
      <c r="F811" s="40"/>
    </row>
    <row r="812" spans="1:6" hidden="1" x14ac:dyDescent="0.25">
      <c r="A812" s="243" t="s">
        <v>36</v>
      </c>
      <c r="B812" s="40"/>
      <c r="C812" s="225"/>
      <c r="D812" s="13"/>
      <c r="E812" s="40"/>
      <c r="F812" s="40"/>
    </row>
    <row r="813" spans="1:6" ht="30" hidden="1" x14ac:dyDescent="0.25">
      <c r="A813" s="243" t="s">
        <v>277</v>
      </c>
      <c r="B813" s="40"/>
      <c r="C813" s="225"/>
      <c r="D813" s="13"/>
      <c r="E813" s="40"/>
      <c r="F813" s="40"/>
    </row>
    <row r="814" spans="1:6" hidden="1" x14ac:dyDescent="0.25">
      <c r="A814" s="243" t="s">
        <v>33</v>
      </c>
      <c r="B814" s="40"/>
      <c r="C814" s="225"/>
      <c r="D814" s="13"/>
      <c r="E814" s="40"/>
      <c r="F814" s="40"/>
    </row>
    <row r="815" spans="1:6" hidden="1" x14ac:dyDescent="0.25">
      <c r="A815" s="243" t="s">
        <v>19</v>
      </c>
      <c r="B815" s="40"/>
      <c r="C815" s="225"/>
      <c r="D815" s="13"/>
      <c r="E815" s="40"/>
      <c r="F815" s="40"/>
    </row>
    <row r="816" spans="1:6" hidden="1" x14ac:dyDescent="0.25">
      <c r="A816" s="243" t="s">
        <v>67</v>
      </c>
      <c r="B816" s="40"/>
      <c r="C816" s="225"/>
      <c r="D816" s="13"/>
      <c r="E816" s="40"/>
      <c r="F816" s="40"/>
    </row>
    <row r="817" spans="1:6" hidden="1" x14ac:dyDescent="0.25">
      <c r="A817" s="243" t="s">
        <v>83</v>
      </c>
      <c r="B817" s="40"/>
      <c r="C817" s="225"/>
      <c r="D817" s="13"/>
      <c r="E817" s="40"/>
      <c r="F817" s="40"/>
    </row>
    <row r="818" spans="1:6" hidden="1" x14ac:dyDescent="0.25">
      <c r="A818" s="243" t="s">
        <v>21</v>
      </c>
      <c r="B818" s="40"/>
      <c r="C818" s="244">
        <f>C65+C258+C355+C471</f>
        <v>8029</v>
      </c>
      <c r="D818" s="13"/>
      <c r="E818" s="40"/>
      <c r="F818" s="40"/>
    </row>
    <row r="819" spans="1:6" ht="30" hidden="1" x14ac:dyDescent="0.25">
      <c r="A819" s="243" t="s">
        <v>202</v>
      </c>
      <c r="B819" s="40"/>
      <c r="C819" s="244">
        <f>C66+C259+C356+C472</f>
        <v>2107</v>
      </c>
      <c r="D819" s="13"/>
      <c r="E819" s="40"/>
      <c r="F819" s="40"/>
    </row>
    <row r="820" spans="1:6" hidden="1" x14ac:dyDescent="0.25">
      <c r="A820" s="243" t="s">
        <v>40</v>
      </c>
      <c r="B820" s="40"/>
      <c r="C820" s="225"/>
      <c r="D820" s="13"/>
      <c r="E820" s="40"/>
      <c r="F820" s="40"/>
    </row>
    <row r="821" spans="1:6" hidden="1" x14ac:dyDescent="0.25">
      <c r="A821" s="243" t="s">
        <v>205</v>
      </c>
      <c r="B821" s="40"/>
      <c r="C821" s="225"/>
      <c r="D821" s="13"/>
      <c r="E821" s="40"/>
      <c r="F821" s="40"/>
    </row>
    <row r="822" spans="1:6" ht="30" hidden="1" x14ac:dyDescent="0.25">
      <c r="A822" s="243" t="s">
        <v>73</v>
      </c>
      <c r="B822" s="40"/>
      <c r="C822" s="244"/>
      <c r="D822" s="13"/>
      <c r="E822" s="40"/>
      <c r="F822" s="40"/>
    </row>
    <row r="823" spans="1:6" hidden="1" x14ac:dyDescent="0.25">
      <c r="A823" s="243" t="s">
        <v>278</v>
      </c>
      <c r="B823" s="40"/>
      <c r="C823" s="244">
        <f>C256</f>
        <v>2000</v>
      </c>
      <c r="D823" s="13"/>
      <c r="E823" s="40"/>
      <c r="F823" s="40"/>
    </row>
    <row r="824" spans="1:6" ht="30" hidden="1" x14ac:dyDescent="0.25">
      <c r="A824" s="243" t="s">
        <v>279</v>
      </c>
      <c r="B824" s="40"/>
      <c r="C824" s="244">
        <f>C257</f>
        <v>400</v>
      </c>
      <c r="D824" s="13"/>
      <c r="E824" s="40"/>
      <c r="F824" s="40"/>
    </row>
    <row r="825" spans="1:6" ht="30" hidden="1" x14ac:dyDescent="0.25">
      <c r="A825" s="243" t="s">
        <v>203</v>
      </c>
      <c r="B825" s="40"/>
      <c r="C825" s="244"/>
      <c r="D825" s="13"/>
      <c r="E825" s="40"/>
      <c r="F825" s="40"/>
    </row>
    <row r="826" spans="1:6" ht="30" hidden="1" x14ac:dyDescent="0.25">
      <c r="A826" s="243" t="s">
        <v>176</v>
      </c>
      <c r="B826" s="40"/>
      <c r="C826" s="225"/>
      <c r="D826" s="13"/>
      <c r="E826" s="40"/>
      <c r="F826" s="40"/>
    </row>
    <row r="827" spans="1:6" ht="30" hidden="1" x14ac:dyDescent="0.25">
      <c r="A827" s="243" t="s">
        <v>273</v>
      </c>
      <c r="B827" s="40"/>
      <c r="C827" s="225"/>
      <c r="D827" s="13"/>
      <c r="E827" s="40"/>
      <c r="F827" s="40"/>
    </row>
    <row r="828" spans="1:6" hidden="1" x14ac:dyDescent="0.25">
      <c r="A828" s="243" t="s">
        <v>98</v>
      </c>
      <c r="B828" s="40"/>
      <c r="C828" s="225"/>
      <c r="D828" s="13"/>
      <c r="E828" s="40"/>
      <c r="F828" s="40"/>
    </row>
    <row r="829" spans="1:6" ht="30" hidden="1" x14ac:dyDescent="0.25">
      <c r="A829" s="243" t="s">
        <v>170</v>
      </c>
      <c r="B829" s="40"/>
      <c r="C829" s="225"/>
      <c r="D829" s="13"/>
      <c r="E829" s="40"/>
      <c r="F829" s="40"/>
    </row>
    <row r="830" spans="1:6" ht="30" hidden="1" x14ac:dyDescent="0.25">
      <c r="A830" s="243" t="s">
        <v>172</v>
      </c>
      <c r="B830" s="40"/>
      <c r="C830" s="225"/>
      <c r="D830" s="13"/>
      <c r="E830" s="40"/>
      <c r="F830" s="40"/>
    </row>
    <row r="831" spans="1:6" hidden="1" x14ac:dyDescent="0.25">
      <c r="A831" s="243" t="s">
        <v>82</v>
      </c>
      <c r="B831" s="40"/>
      <c r="C831" s="225"/>
      <c r="D831" s="13"/>
      <c r="E831" s="40"/>
      <c r="F831" s="40"/>
    </row>
    <row r="832" spans="1:6" hidden="1" x14ac:dyDescent="0.25">
      <c r="A832" s="243" t="s">
        <v>72</v>
      </c>
      <c r="B832" s="40"/>
      <c r="C832" s="225"/>
      <c r="D832" s="13"/>
      <c r="E832" s="40"/>
      <c r="F832" s="40"/>
    </row>
    <row r="833" spans="1:6" ht="30" hidden="1" x14ac:dyDescent="0.25">
      <c r="A833" s="243" t="s">
        <v>280</v>
      </c>
      <c r="B833" s="40"/>
      <c r="C833" s="225"/>
      <c r="D833" s="13"/>
      <c r="E833" s="40"/>
      <c r="F833" s="40"/>
    </row>
    <row r="834" spans="1:6" ht="30" hidden="1" x14ac:dyDescent="0.25">
      <c r="A834" s="243" t="s">
        <v>281</v>
      </c>
      <c r="B834" s="40"/>
      <c r="C834" s="225"/>
      <c r="D834" s="13"/>
      <c r="E834" s="40"/>
      <c r="F834" s="40"/>
    </row>
    <row r="835" spans="1:6" hidden="1" x14ac:dyDescent="0.25">
      <c r="A835" s="243" t="s">
        <v>282</v>
      </c>
      <c r="B835" s="40"/>
      <c r="C835" s="225"/>
      <c r="D835" s="13"/>
      <c r="E835" s="40"/>
      <c r="F835" s="40"/>
    </row>
    <row r="836" spans="1:6" hidden="1" x14ac:dyDescent="0.25">
      <c r="A836" s="243" t="s">
        <v>61</v>
      </c>
      <c r="B836" s="40"/>
      <c r="C836" s="225"/>
      <c r="D836" s="13"/>
      <c r="E836" s="40"/>
      <c r="F836" s="40"/>
    </row>
    <row r="837" spans="1:6" hidden="1" x14ac:dyDescent="0.25">
      <c r="A837" s="243" t="s">
        <v>66</v>
      </c>
      <c r="B837" s="40"/>
      <c r="C837" s="225"/>
      <c r="D837" s="13"/>
      <c r="E837" s="40"/>
      <c r="F837" s="40"/>
    </row>
    <row r="838" spans="1:6" hidden="1" x14ac:dyDescent="0.25">
      <c r="A838" s="243" t="s">
        <v>283</v>
      </c>
      <c r="B838" s="40"/>
      <c r="C838" s="225"/>
      <c r="D838" s="13"/>
      <c r="E838" s="40"/>
      <c r="F838" s="40"/>
    </row>
    <row r="839" spans="1:6" hidden="1" x14ac:dyDescent="0.25">
      <c r="A839" s="243" t="s">
        <v>65</v>
      </c>
      <c r="B839" s="40"/>
      <c r="C839" s="225"/>
      <c r="D839" s="13"/>
      <c r="E839" s="40"/>
      <c r="F839" s="40"/>
    </row>
    <row r="840" spans="1:6" ht="30" hidden="1" x14ac:dyDescent="0.25">
      <c r="A840" s="243" t="s">
        <v>215</v>
      </c>
      <c r="B840" s="40"/>
      <c r="C840" s="225"/>
      <c r="D840" s="13"/>
      <c r="E840" s="40"/>
      <c r="F840" s="40"/>
    </row>
    <row r="841" spans="1:6" hidden="1" x14ac:dyDescent="0.25">
      <c r="A841" s="243" t="s">
        <v>284</v>
      </c>
      <c r="B841" s="40"/>
      <c r="C841" s="225"/>
      <c r="D841" s="13"/>
      <c r="E841" s="40"/>
      <c r="F841" s="40"/>
    </row>
    <row r="842" spans="1:6" hidden="1" x14ac:dyDescent="0.25">
      <c r="A842" s="243" t="s">
        <v>20</v>
      </c>
      <c r="B842" s="40"/>
      <c r="C842" s="225"/>
      <c r="D842" s="13"/>
      <c r="E842" s="40"/>
      <c r="F842" s="40"/>
    </row>
    <row r="843" spans="1:6" hidden="1" x14ac:dyDescent="0.25">
      <c r="A843" s="243" t="s">
        <v>198</v>
      </c>
      <c r="B843" s="40"/>
      <c r="C843" s="225"/>
      <c r="D843" s="13"/>
      <c r="E843" s="40"/>
      <c r="F843" s="40"/>
    </row>
    <row r="844" spans="1:6" hidden="1" x14ac:dyDescent="0.25">
      <c r="A844" s="243" t="s">
        <v>69</v>
      </c>
      <c r="B844" s="40"/>
      <c r="C844" s="225"/>
      <c r="D844" s="13"/>
      <c r="E844" s="40"/>
      <c r="F844" s="40"/>
    </row>
    <row r="845" spans="1:6" hidden="1" x14ac:dyDescent="0.25">
      <c r="A845" s="243" t="s">
        <v>42</v>
      </c>
      <c r="B845" s="40"/>
      <c r="C845" s="225"/>
      <c r="D845" s="13"/>
      <c r="E845" s="40"/>
      <c r="F845" s="40"/>
    </row>
    <row r="846" spans="1:6" hidden="1" x14ac:dyDescent="0.25">
      <c r="A846" s="243" t="s">
        <v>285</v>
      </c>
      <c r="B846" s="40"/>
      <c r="C846" s="225"/>
      <c r="D846" s="13"/>
      <c r="E846" s="40"/>
      <c r="F846" s="40"/>
    </row>
    <row r="847" spans="1:6" hidden="1" x14ac:dyDescent="0.25">
      <c r="A847" s="243" t="s">
        <v>34</v>
      </c>
      <c r="B847" s="40"/>
      <c r="C847" s="225"/>
      <c r="D847" s="13"/>
      <c r="E847" s="40"/>
      <c r="F847" s="40"/>
    </row>
    <row r="848" spans="1:6" hidden="1" x14ac:dyDescent="0.25">
      <c r="A848" s="243" t="s">
        <v>200</v>
      </c>
      <c r="B848" s="40"/>
      <c r="C848" s="225"/>
      <c r="D848" s="13"/>
      <c r="E848" s="40"/>
      <c r="F848" s="40"/>
    </row>
    <row r="849" spans="1:6" hidden="1" x14ac:dyDescent="0.25">
      <c r="A849" s="243" t="s">
        <v>63</v>
      </c>
      <c r="B849" s="40"/>
      <c r="C849" s="225"/>
      <c r="D849" s="13"/>
      <c r="E849" s="40"/>
      <c r="F849" s="40"/>
    </row>
    <row r="850" spans="1:6" hidden="1" x14ac:dyDescent="0.25">
      <c r="A850" s="243" t="s">
        <v>161</v>
      </c>
      <c r="B850" s="40"/>
      <c r="C850" s="225"/>
      <c r="D850" s="13"/>
      <c r="E850" s="40"/>
      <c r="F850" s="40"/>
    </row>
    <row r="851" spans="1:6" hidden="1" x14ac:dyDescent="0.25">
      <c r="A851" s="243" t="s">
        <v>94</v>
      </c>
      <c r="B851" s="40"/>
      <c r="C851" s="225"/>
      <c r="D851" s="13"/>
      <c r="E851" s="40"/>
      <c r="F851" s="40"/>
    </row>
    <row r="852" spans="1:6" hidden="1" x14ac:dyDescent="0.25">
      <c r="A852" s="243" t="s">
        <v>62</v>
      </c>
      <c r="B852" s="40"/>
      <c r="C852" s="225"/>
      <c r="D852" s="13"/>
      <c r="E852" s="40"/>
      <c r="F852" s="40"/>
    </row>
    <row r="853" spans="1:6" hidden="1" x14ac:dyDescent="0.25">
      <c r="A853" s="243" t="s">
        <v>201</v>
      </c>
      <c r="B853" s="40"/>
      <c r="C853" s="225"/>
      <c r="D853" s="13"/>
      <c r="E853" s="40"/>
      <c r="F853" s="40"/>
    </row>
    <row r="854" spans="1:6" hidden="1" x14ac:dyDescent="0.25">
      <c r="A854" s="243" t="s">
        <v>39</v>
      </c>
      <c r="B854" s="40"/>
      <c r="C854" s="225"/>
      <c r="D854" s="13"/>
      <c r="E854" s="40"/>
      <c r="F854" s="40"/>
    </row>
    <row r="855" spans="1:6" hidden="1" x14ac:dyDescent="0.25">
      <c r="A855" s="243" t="s">
        <v>143</v>
      </c>
      <c r="B855" s="40"/>
      <c r="C855" s="225"/>
      <c r="D855" s="13"/>
      <c r="E855" s="40"/>
      <c r="F855" s="40"/>
    </row>
    <row r="856" spans="1:6" ht="17.25" hidden="1" customHeight="1" x14ac:dyDescent="0.25">
      <c r="A856" s="97" t="s">
        <v>8</v>
      </c>
      <c r="B856" s="40"/>
      <c r="C856" s="40"/>
      <c r="D856" s="13"/>
      <c r="E856" s="40"/>
      <c r="F856" s="40"/>
    </row>
    <row r="857" spans="1:6" ht="18.75" hidden="1" customHeight="1" x14ac:dyDescent="0.25">
      <c r="A857" s="97" t="s">
        <v>246</v>
      </c>
      <c r="B857" s="40"/>
      <c r="C857" s="223">
        <f>C71+C126+C189+C266+C363+C425+C696</f>
        <v>3454</v>
      </c>
      <c r="D857" s="224">
        <f t="shared" ref="D857:D862" si="12">F857/C857</f>
        <v>8.9672843080486384</v>
      </c>
      <c r="E857" s="223">
        <f>E71+E126+E189+E266+E363+E425+E696</f>
        <v>102</v>
      </c>
      <c r="F857" s="223">
        <f>F71+F126+F189+F266+F363+F425+F696</f>
        <v>30973</v>
      </c>
    </row>
    <row r="858" spans="1:6" ht="17.25" hidden="1" customHeight="1" x14ac:dyDescent="0.25">
      <c r="A858" s="230" t="s">
        <v>23</v>
      </c>
      <c r="B858" s="40"/>
      <c r="C858" s="40"/>
      <c r="D858" s="13"/>
      <c r="E858" s="40"/>
      <c r="F858" s="40"/>
    </row>
    <row r="859" spans="1:6" ht="17.25" hidden="1" customHeight="1" x14ac:dyDescent="0.25">
      <c r="A859" s="14" t="s">
        <v>165</v>
      </c>
      <c r="B859" s="40"/>
      <c r="C859" s="40">
        <f>C73+C128+C191+C268+C313+C427+C541+C698+C749</f>
        <v>8396</v>
      </c>
      <c r="D859" s="13">
        <f t="shared" si="12"/>
        <v>8</v>
      </c>
      <c r="E859" s="40">
        <f>E73+E128+E191+E268+E313+E427+E541+E698+E749</f>
        <v>278</v>
      </c>
      <c r="F859" s="40">
        <f>F73+F128+F191+F268+F313+F427+F541+F698+F749</f>
        <v>67168</v>
      </c>
    </row>
    <row r="860" spans="1:6" ht="18" hidden="1" customHeight="1" x14ac:dyDescent="0.25">
      <c r="A860" s="14" t="s">
        <v>13</v>
      </c>
      <c r="B860" s="40"/>
      <c r="C860" s="40">
        <f>C365+C428</f>
        <v>693</v>
      </c>
      <c r="D860" s="13">
        <f t="shared" si="12"/>
        <v>7.329004329004329</v>
      </c>
      <c r="E860" s="40">
        <f>E365+E428</f>
        <v>21</v>
      </c>
      <c r="F860" s="40">
        <f>F365+F428</f>
        <v>5079</v>
      </c>
    </row>
    <row r="861" spans="1:6" ht="18.75" hidden="1" customHeight="1" x14ac:dyDescent="0.25">
      <c r="A861" s="214" t="s">
        <v>166</v>
      </c>
      <c r="B861" s="40"/>
      <c r="C861" s="225">
        <f>C74+C129+C192+C269+C314+C366+C429+C542+C699+C750</f>
        <v>9089</v>
      </c>
      <c r="D861" s="8">
        <f t="shared" si="12"/>
        <v>7.9488392562438115</v>
      </c>
      <c r="E861" s="225">
        <f>E74+E129+E192+E269+E314+E366+E429+E542+E699+E750</f>
        <v>299</v>
      </c>
      <c r="F861" s="225">
        <f>F74+F129+F192+F269+F314+F366+F429+F542+F699+F750</f>
        <v>72247</v>
      </c>
    </row>
    <row r="862" spans="1:6" ht="18" hidden="1" customHeight="1" x14ac:dyDescent="0.25">
      <c r="A862" s="229" t="s">
        <v>247</v>
      </c>
      <c r="B862" s="43"/>
      <c r="C862" s="43">
        <f>C75+C130+C193+C270+C315+C367+C430+C543+C700+C751</f>
        <v>12543</v>
      </c>
      <c r="D862" s="8">
        <f t="shared" si="12"/>
        <v>8.2292912381407959</v>
      </c>
      <c r="E862" s="43">
        <f>E75+E130+E193+E270+E315+E367+E430+E543+E700+E751</f>
        <v>401</v>
      </c>
      <c r="F862" s="43">
        <f>F75+F130+F193+F270+F315+F367+F430+F543+F700+F751</f>
        <v>103220</v>
      </c>
    </row>
    <row r="863" spans="1:6" ht="18" hidden="1" customHeight="1" x14ac:dyDescent="0.25">
      <c r="A863" s="216" t="s">
        <v>248</v>
      </c>
      <c r="B863" s="217"/>
      <c r="C863" s="217"/>
      <c r="D863" s="217"/>
      <c r="E863" s="217"/>
      <c r="F863" s="217"/>
    </row>
    <row r="864" spans="1:6" ht="31.5" hidden="1" x14ac:dyDescent="0.25">
      <c r="A864" s="201" t="s">
        <v>213</v>
      </c>
      <c r="B864" s="217"/>
      <c r="C864" s="227">
        <f>C131</f>
        <v>9000</v>
      </c>
      <c r="D864" s="217"/>
      <c r="E864" s="217"/>
      <c r="F864" s="217"/>
    </row>
    <row r="865" spans="1:6" ht="31.5" hidden="1" x14ac:dyDescent="0.25">
      <c r="A865" s="201" t="s">
        <v>214</v>
      </c>
      <c r="B865" s="217"/>
      <c r="C865" s="227">
        <f>C132</f>
        <v>3000</v>
      </c>
      <c r="D865" s="217"/>
      <c r="E865" s="217"/>
      <c r="F865" s="217"/>
    </row>
    <row r="866" spans="1:6" ht="15.75" hidden="1" x14ac:dyDescent="0.25">
      <c r="A866" s="201" t="s">
        <v>262</v>
      </c>
      <c r="B866" s="217"/>
      <c r="C866" s="227"/>
      <c r="D866" s="217"/>
      <c r="E866" s="217"/>
      <c r="F866" s="217"/>
    </row>
    <row r="867" spans="1:6" ht="18.75" hidden="1" customHeight="1" x14ac:dyDescent="0.25">
      <c r="A867" s="172" t="s">
        <v>174</v>
      </c>
      <c r="B867" s="217"/>
      <c r="C867" s="217"/>
      <c r="D867" s="217"/>
      <c r="E867" s="217"/>
      <c r="F867" s="217"/>
    </row>
    <row r="868" spans="1:6" ht="16.5" hidden="1" customHeight="1" x14ac:dyDescent="0.25">
      <c r="A868" s="221" t="s">
        <v>231</v>
      </c>
      <c r="B868" s="40"/>
      <c r="C868" s="40">
        <f t="shared" ref="C868:C873" si="13">C753</f>
        <v>91200</v>
      </c>
      <c r="D868" s="40"/>
      <c r="E868" s="40"/>
      <c r="F868" s="40"/>
    </row>
    <row r="869" spans="1:6" ht="15.75" hidden="1" x14ac:dyDescent="0.25">
      <c r="A869" s="206" t="s">
        <v>226</v>
      </c>
      <c r="B869" s="40"/>
      <c r="C869" s="40">
        <f t="shared" si="13"/>
        <v>91130</v>
      </c>
      <c r="D869" s="40"/>
      <c r="E869" s="40"/>
      <c r="F869" s="40"/>
    </row>
    <row r="870" spans="1:6" ht="15.75" hidden="1" x14ac:dyDescent="0.25">
      <c r="A870" s="207" t="s">
        <v>227</v>
      </c>
      <c r="B870" s="40"/>
      <c r="C870" s="40">
        <f t="shared" si="13"/>
        <v>91130</v>
      </c>
      <c r="D870" s="40"/>
      <c r="E870" s="40"/>
      <c r="F870" s="40"/>
    </row>
    <row r="871" spans="1:6" ht="15.75" hidden="1" x14ac:dyDescent="0.25">
      <c r="A871" s="206" t="s">
        <v>228</v>
      </c>
      <c r="B871" s="40"/>
      <c r="C871" s="40">
        <f t="shared" si="13"/>
        <v>70</v>
      </c>
      <c r="D871" s="40"/>
      <c r="E871" s="40"/>
      <c r="F871" s="40"/>
    </row>
    <row r="872" spans="1:6" ht="31.5" hidden="1" x14ac:dyDescent="0.25">
      <c r="A872" s="208" t="s">
        <v>229</v>
      </c>
      <c r="B872" s="40"/>
      <c r="C872" s="40">
        <f t="shared" si="13"/>
        <v>70</v>
      </c>
      <c r="D872" s="40"/>
      <c r="E872" s="40"/>
      <c r="F872" s="40"/>
    </row>
    <row r="873" spans="1:6" ht="16.5" hidden="1" thickBot="1" x14ac:dyDescent="0.3">
      <c r="A873" s="222" t="s">
        <v>230</v>
      </c>
      <c r="B873" s="218"/>
      <c r="C873" s="218">
        <f t="shared" si="13"/>
        <v>0</v>
      </c>
      <c r="D873" s="218"/>
      <c r="E873" s="218"/>
      <c r="F873" s="218"/>
    </row>
    <row r="874" spans="1:6" hidden="1" x14ac:dyDescent="0.25"/>
    <row r="875" spans="1:6" hidden="1" x14ac:dyDescent="0.25"/>
    <row r="876" spans="1:6" hidden="1" x14ac:dyDescent="0.25"/>
    <row r="877" spans="1:6" hidden="1" x14ac:dyDescent="0.25"/>
    <row r="878" spans="1:6" hidden="1" x14ac:dyDescent="0.25"/>
  </sheetData>
  <mergeCells count="7">
    <mergeCell ref="A2:F3"/>
    <mergeCell ref="A753:B753"/>
    <mergeCell ref="C4:C6"/>
    <mergeCell ref="B4:B6"/>
    <mergeCell ref="F4:F6"/>
    <mergeCell ref="D4:D6"/>
    <mergeCell ref="E4:E6"/>
  </mergeCells>
  <pageMargins left="0.39370078740157483" right="0" top="0.31496062992125984" bottom="0.35433070866141736" header="0" footer="0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6"/>
  <sheetViews>
    <sheetView zoomScale="80" zoomScaleNormal="80" zoomScaleSheetLayoutView="75" workbookViewId="0">
      <selection activeCell="B91" sqref="B91"/>
    </sheetView>
  </sheetViews>
  <sheetFormatPr defaultColWidth="9.140625" defaultRowHeight="15" x14ac:dyDescent="0.25"/>
  <cols>
    <col min="1" max="1" width="45" style="47" customWidth="1"/>
    <col min="2" max="2" width="12.140625" style="47" customWidth="1"/>
    <col min="3" max="3" width="13.42578125" style="47" customWidth="1"/>
    <col min="4" max="4" width="11.85546875" style="47" customWidth="1"/>
    <col min="5" max="5" width="7.7109375" style="47" customWidth="1"/>
    <col min="6" max="6" width="12" style="47" customWidth="1"/>
    <col min="7" max="16384" width="9.140625" style="47"/>
  </cols>
  <sheetData>
    <row r="2" spans="1:6" ht="30.75" customHeight="1" x14ac:dyDescent="0.25">
      <c r="A2" s="480" t="s">
        <v>290</v>
      </c>
      <c r="B2" s="465"/>
      <c r="C2" s="465"/>
      <c r="D2" s="465"/>
      <c r="E2" s="465"/>
      <c r="F2" s="465"/>
    </row>
    <row r="3" spans="1:6" ht="15.75" thickBot="1" x14ac:dyDescent="0.3">
      <c r="A3" s="465"/>
      <c r="B3" s="465"/>
      <c r="C3" s="465"/>
      <c r="D3" s="465"/>
      <c r="E3" s="465"/>
      <c r="F3" s="465"/>
    </row>
    <row r="4" spans="1:6" ht="36.75" customHeight="1" x14ac:dyDescent="0.3">
      <c r="A4" s="48" t="s">
        <v>235</v>
      </c>
      <c r="B4" s="471" t="s">
        <v>1</v>
      </c>
      <c r="C4" s="477" t="s">
        <v>232</v>
      </c>
      <c r="D4" s="474" t="s">
        <v>0</v>
      </c>
      <c r="E4" s="471" t="s">
        <v>2</v>
      </c>
      <c r="F4" s="468" t="s">
        <v>3</v>
      </c>
    </row>
    <row r="5" spans="1:6" ht="15.75" customHeight="1" x14ac:dyDescent="0.3">
      <c r="A5" s="49"/>
      <c r="B5" s="472"/>
      <c r="C5" s="478"/>
      <c r="D5" s="475"/>
      <c r="E5" s="472"/>
      <c r="F5" s="469"/>
    </row>
    <row r="6" spans="1:6" ht="43.5" customHeight="1" thickBot="1" x14ac:dyDescent="0.3">
      <c r="A6" s="50" t="s">
        <v>4</v>
      </c>
      <c r="B6" s="473"/>
      <c r="C6" s="479"/>
      <c r="D6" s="476"/>
      <c r="E6" s="473"/>
      <c r="F6" s="470"/>
    </row>
    <row r="7" spans="1:6" s="87" customFormat="1" ht="15.75" thickBot="1" x14ac:dyDescent="0.3">
      <c r="A7" s="51">
        <v>1</v>
      </c>
      <c r="B7" s="203">
        <v>2</v>
      </c>
      <c r="C7" s="84">
        <v>4</v>
      </c>
      <c r="D7" s="84">
        <v>5</v>
      </c>
      <c r="E7" s="84">
        <v>6</v>
      </c>
      <c r="F7" s="84">
        <v>7</v>
      </c>
    </row>
    <row r="8" spans="1:6" ht="29.25" x14ac:dyDescent="0.25">
      <c r="A8" s="210" t="s">
        <v>257</v>
      </c>
      <c r="B8" s="64"/>
      <c r="C8" s="137"/>
      <c r="D8" s="137"/>
      <c r="E8" s="137"/>
      <c r="F8" s="137"/>
    </row>
    <row r="9" spans="1:6" ht="17.25" customHeight="1" x14ac:dyDescent="0.25">
      <c r="A9" s="10" t="s">
        <v>5</v>
      </c>
      <c r="B9" s="53"/>
      <c r="C9" s="138"/>
      <c r="D9" s="138"/>
      <c r="E9" s="138"/>
      <c r="F9" s="138"/>
    </row>
    <row r="10" spans="1:6" x14ac:dyDescent="0.25">
      <c r="A10" s="36" t="s">
        <v>75</v>
      </c>
      <c r="B10" s="39">
        <v>340</v>
      </c>
      <c r="C10" s="138">
        <f>25-6</f>
        <v>19</v>
      </c>
      <c r="D10" s="88">
        <v>11</v>
      </c>
      <c r="E10" s="463">
        <f>ROUND(F10/B10,1)</f>
        <v>0.6</v>
      </c>
      <c r="F10" s="138">
        <f>ROUND(C10*D10,0)</f>
        <v>209</v>
      </c>
    </row>
    <row r="11" spans="1:6" s="37" customFormat="1" ht="18.75" customHeight="1" thickBot="1" x14ac:dyDescent="0.25">
      <c r="A11" s="89" t="s">
        <v>6</v>
      </c>
      <c r="B11" s="42"/>
      <c r="C11" s="139">
        <f>SUM(C10:C10)</f>
        <v>19</v>
      </c>
      <c r="D11" s="123">
        <f>F11/C11</f>
        <v>11</v>
      </c>
      <c r="E11" s="103">
        <f>SUM(E10:E10)</f>
        <v>0.6</v>
      </c>
      <c r="F11" s="139">
        <f>SUM(F10:F10)</f>
        <v>209</v>
      </c>
    </row>
    <row r="12" spans="1:6" s="37" customFormat="1" ht="18.75" customHeight="1" thickBot="1" x14ac:dyDescent="0.25">
      <c r="A12" s="92" t="s">
        <v>11</v>
      </c>
      <c r="B12" s="93"/>
      <c r="C12" s="94"/>
      <c r="D12" s="94"/>
      <c r="E12" s="94"/>
      <c r="F12" s="94"/>
    </row>
    <row r="13" spans="1:6" ht="18.75" hidden="1" customHeight="1" x14ac:dyDescent="0.25">
      <c r="A13" s="69" t="s">
        <v>177</v>
      </c>
      <c r="B13" s="42"/>
      <c r="C13" s="138"/>
      <c r="D13" s="138"/>
      <c r="E13" s="138"/>
      <c r="F13" s="138"/>
    </row>
    <row r="14" spans="1:6" s="37" customFormat="1" ht="20.25" hidden="1" customHeight="1" x14ac:dyDescent="0.25">
      <c r="A14" s="153" t="s">
        <v>8</v>
      </c>
      <c r="B14" s="42"/>
      <c r="C14" s="138"/>
      <c r="D14" s="111"/>
      <c r="E14" s="111"/>
      <c r="F14" s="138"/>
    </row>
    <row r="15" spans="1:6" s="37" customFormat="1" ht="18" hidden="1" customHeight="1" x14ac:dyDescent="0.25">
      <c r="A15" s="156" t="s">
        <v>164</v>
      </c>
      <c r="B15" s="42"/>
      <c r="C15" s="138"/>
      <c r="D15" s="111"/>
      <c r="E15" s="111"/>
      <c r="F15" s="138"/>
    </row>
    <row r="16" spans="1:6" ht="21" hidden="1" customHeight="1" x14ac:dyDescent="0.25">
      <c r="A16" s="58" t="s">
        <v>175</v>
      </c>
      <c r="B16" s="39">
        <v>300</v>
      </c>
      <c r="C16" s="138">
        <v>5</v>
      </c>
      <c r="D16" s="88">
        <v>14</v>
      </c>
      <c r="E16" s="111">
        <f>ROUND(F16/B16,0)</f>
        <v>0</v>
      </c>
      <c r="F16" s="138">
        <f>ROUND(C16*D16,0)</f>
        <v>70</v>
      </c>
    </row>
    <row r="17" spans="1:6" s="37" customFormat="1" ht="16.5" hidden="1" customHeight="1" x14ac:dyDescent="0.2">
      <c r="A17" s="74" t="s">
        <v>10</v>
      </c>
      <c r="B17" s="42"/>
      <c r="C17" s="139">
        <f>C16</f>
        <v>5</v>
      </c>
      <c r="D17" s="204">
        <f>D16</f>
        <v>14</v>
      </c>
      <c r="E17" s="139">
        <f>E16</f>
        <v>0</v>
      </c>
      <c r="F17" s="139">
        <f>F16</f>
        <v>70</v>
      </c>
    </row>
    <row r="18" spans="1:6" s="37" customFormat="1" ht="20.25" hidden="1" customHeight="1" x14ac:dyDescent="0.25">
      <c r="A18" s="156" t="s">
        <v>23</v>
      </c>
      <c r="B18" s="39"/>
      <c r="C18" s="138"/>
      <c r="D18" s="88"/>
      <c r="E18" s="111"/>
      <c r="F18" s="138"/>
    </row>
    <row r="19" spans="1:6" s="37" customFormat="1" ht="18.75" hidden="1" customHeight="1" x14ac:dyDescent="0.25">
      <c r="A19" s="155" t="s">
        <v>165</v>
      </c>
      <c r="B19" s="39">
        <v>240</v>
      </c>
      <c r="C19" s="138"/>
      <c r="D19" s="88">
        <v>8</v>
      </c>
      <c r="E19" s="111">
        <f>ROUND(F19/B19,0)</f>
        <v>0</v>
      </c>
      <c r="F19" s="138">
        <f>ROUND(C19*D19,0)</f>
        <v>0</v>
      </c>
    </row>
    <row r="20" spans="1:6" s="37" customFormat="1" ht="18.75" hidden="1" customHeight="1" x14ac:dyDescent="0.25">
      <c r="A20" s="155" t="s">
        <v>13</v>
      </c>
      <c r="B20" s="39">
        <v>240</v>
      </c>
      <c r="C20" s="138">
        <v>0</v>
      </c>
      <c r="D20" s="88">
        <v>3</v>
      </c>
      <c r="E20" s="111">
        <f>ROUND(F20/B20,0)</f>
        <v>0</v>
      </c>
      <c r="F20" s="138">
        <f>ROUND(C20*D20,0)</f>
        <v>0</v>
      </c>
    </row>
    <row r="21" spans="1:6" s="37" customFormat="1" ht="24.75" hidden="1" customHeight="1" x14ac:dyDescent="0.25">
      <c r="A21" s="91" t="s">
        <v>166</v>
      </c>
      <c r="B21" s="157"/>
      <c r="C21" s="140">
        <f>C19+C20</f>
        <v>0</v>
      </c>
      <c r="D21" s="158">
        <f>D17</f>
        <v>14</v>
      </c>
      <c r="E21" s="140">
        <f>E19+E20</f>
        <v>0</v>
      </c>
      <c r="F21" s="140">
        <f>F19+F20</f>
        <v>0</v>
      </c>
    </row>
    <row r="22" spans="1:6" s="37" customFormat="1" ht="24.75" hidden="1" customHeight="1" thickBot="1" x14ac:dyDescent="0.3">
      <c r="A22" s="23" t="s">
        <v>136</v>
      </c>
      <c r="B22" s="60"/>
      <c r="C22" s="139">
        <f>C17+C21</f>
        <v>5</v>
      </c>
      <c r="D22" s="139">
        <f>D21</f>
        <v>14</v>
      </c>
      <c r="E22" s="139">
        <f>E17+E21</f>
        <v>0</v>
      </c>
      <c r="F22" s="139">
        <f>F17+F21</f>
        <v>70</v>
      </c>
    </row>
    <row r="23" spans="1:6" ht="15.75" hidden="1" thickBot="1" x14ac:dyDescent="0.3">
      <c r="A23" s="92" t="s">
        <v>11</v>
      </c>
      <c r="B23" s="93"/>
      <c r="C23" s="94"/>
      <c r="D23" s="94"/>
      <c r="E23" s="94"/>
      <c r="F23" s="94"/>
    </row>
    <row r="24" spans="1:6" hidden="1" x14ac:dyDescent="0.25">
      <c r="A24" s="69" t="s">
        <v>288</v>
      </c>
      <c r="B24" s="42"/>
      <c r="C24" s="138"/>
      <c r="D24" s="138"/>
      <c r="E24" s="138"/>
      <c r="F24" s="138"/>
    </row>
    <row r="25" spans="1:6" ht="15.75" hidden="1" x14ac:dyDescent="0.25">
      <c r="A25" s="153" t="s">
        <v>8</v>
      </c>
      <c r="B25" s="42"/>
      <c r="C25" s="138"/>
      <c r="D25" s="111"/>
      <c r="E25" s="111"/>
      <c r="F25" s="138"/>
    </row>
    <row r="26" spans="1:6" ht="15.75" hidden="1" x14ac:dyDescent="0.25">
      <c r="A26" s="156" t="s">
        <v>164</v>
      </c>
      <c r="B26" s="42"/>
      <c r="C26" s="138"/>
      <c r="D26" s="111"/>
      <c r="E26" s="111"/>
      <c r="F26" s="138"/>
    </row>
    <row r="27" spans="1:6" hidden="1" x14ac:dyDescent="0.25">
      <c r="A27" s="58" t="s">
        <v>175</v>
      </c>
      <c r="B27" s="39">
        <v>300</v>
      </c>
      <c r="C27" s="138">
        <v>5</v>
      </c>
      <c r="D27" s="88">
        <v>14</v>
      </c>
      <c r="E27" s="111">
        <f>ROUND(F27/B27,0)</f>
        <v>0</v>
      </c>
      <c r="F27" s="138">
        <f>ROUND(C27*D27,0)</f>
        <v>70</v>
      </c>
    </row>
    <row r="28" spans="1:6" hidden="1" x14ac:dyDescent="0.25">
      <c r="A28" s="74" t="s">
        <v>10</v>
      </c>
      <c r="B28" s="42"/>
      <c r="C28" s="139">
        <f>C27</f>
        <v>5</v>
      </c>
      <c r="D28" s="204">
        <f>D27</f>
        <v>14</v>
      </c>
      <c r="E28" s="139">
        <f>E27</f>
        <v>0</v>
      </c>
      <c r="F28" s="139">
        <f>F27</f>
        <v>70</v>
      </c>
    </row>
    <row r="29" spans="1:6" ht="15.75" hidden="1" x14ac:dyDescent="0.25">
      <c r="A29" s="156" t="s">
        <v>23</v>
      </c>
      <c r="B29" s="39"/>
      <c r="C29" s="138"/>
      <c r="D29" s="88"/>
      <c r="E29" s="111"/>
      <c r="F29" s="138"/>
    </row>
    <row r="30" spans="1:6" hidden="1" x14ac:dyDescent="0.25">
      <c r="A30" s="155" t="s">
        <v>165</v>
      </c>
      <c r="B30" s="39">
        <v>240</v>
      </c>
      <c r="C30" s="138"/>
      <c r="D30" s="88">
        <v>8</v>
      </c>
      <c r="E30" s="111">
        <f>ROUND(F30/B30,0)</f>
        <v>0</v>
      </c>
      <c r="F30" s="138">
        <f>ROUND(C30*D30,0)</f>
        <v>0</v>
      </c>
    </row>
    <row r="31" spans="1:6" hidden="1" x14ac:dyDescent="0.25">
      <c r="A31" s="155" t="s">
        <v>13</v>
      </c>
      <c r="B31" s="39">
        <v>240</v>
      </c>
      <c r="C31" s="138">
        <v>0</v>
      </c>
      <c r="D31" s="88">
        <v>3</v>
      </c>
      <c r="E31" s="111">
        <f>ROUND(F31/B31,0)</f>
        <v>0</v>
      </c>
      <c r="F31" s="138">
        <f>ROUND(C31*D31,0)</f>
        <v>0</v>
      </c>
    </row>
    <row r="32" spans="1:6" hidden="1" x14ac:dyDescent="0.25">
      <c r="A32" s="91" t="s">
        <v>166</v>
      </c>
      <c r="B32" s="157"/>
      <c r="C32" s="140">
        <f>C30+C31</f>
        <v>0</v>
      </c>
      <c r="D32" s="158">
        <f>D28</f>
        <v>14</v>
      </c>
      <c r="E32" s="140">
        <f>E30+E31</f>
        <v>0</v>
      </c>
      <c r="F32" s="140">
        <f>F30+F31</f>
        <v>0</v>
      </c>
    </row>
    <row r="33" spans="1:6" ht="30" hidden="1" thickBot="1" x14ac:dyDescent="0.3">
      <c r="A33" s="23" t="s">
        <v>136</v>
      </c>
      <c r="B33" s="60"/>
      <c r="C33" s="139">
        <f>C28+C32</f>
        <v>5</v>
      </c>
      <c r="D33" s="139">
        <f>D32</f>
        <v>14</v>
      </c>
      <c r="E33" s="139">
        <f>E28+E32</f>
        <v>0</v>
      </c>
      <c r="F33" s="139">
        <f>F28+F32</f>
        <v>70</v>
      </c>
    </row>
    <row r="34" spans="1:6" ht="15.75" hidden="1" thickBot="1" x14ac:dyDescent="0.3">
      <c r="A34" s="92" t="s">
        <v>11</v>
      </c>
      <c r="B34" s="93"/>
      <c r="C34" s="94"/>
      <c r="D34" s="94"/>
      <c r="E34" s="94"/>
      <c r="F34" s="94"/>
    </row>
    <row r="35" spans="1:6" ht="29.25" hidden="1" x14ac:dyDescent="0.25">
      <c r="A35" s="210" t="s">
        <v>289</v>
      </c>
      <c r="B35" s="64"/>
      <c r="C35" s="137"/>
      <c r="D35" s="137"/>
      <c r="E35" s="137"/>
      <c r="F35" s="137"/>
    </row>
    <row r="36" spans="1:6" hidden="1" x14ac:dyDescent="0.25">
      <c r="A36" s="10" t="s">
        <v>5</v>
      </c>
      <c r="B36" s="53"/>
      <c r="C36" s="138"/>
      <c r="D36" s="138"/>
      <c r="E36" s="138"/>
      <c r="F36" s="138"/>
    </row>
    <row r="37" spans="1:6" hidden="1" x14ac:dyDescent="0.25">
      <c r="A37" s="36" t="s">
        <v>78</v>
      </c>
      <c r="B37" s="39">
        <v>340</v>
      </c>
      <c r="C37" s="138">
        <v>5</v>
      </c>
      <c r="D37" s="88">
        <v>8.8000000000000007</v>
      </c>
      <c r="E37" s="246">
        <f>ROUND(F37/B37,1)</f>
        <v>0.1</v>
      </c>
      <c r="F37" s="138">
        <f>ROUND(C37*D37,0)</f>
        <v>44</v>
      </c>
    </row>
    <row r="38" spans="1:6" hidden="1" x14ac:dyDescent="0.25">
      <c r="A38" s="36" t="s">
        <v>75</v>
      </c>
      <c r="B38" s="39">
        <v>340</v>
      </c>
      <c r="C38" s="138">
        <v>5</v>
      </c>
      <c r="D38" s="88">
        <v>8.3000000000000007</v>
      </c>
      <c r="E38" s="246">
        <f t="shared" ref="E38" si="0">ROUND(F38/B38,1)</f>
        <v>0.1</v>
      </c>
      <c r="F38" s="138">
        <f t="shared" ref="F38" si="1">ROUND(C38*D38,0)</f>
        <v>42</v>
      </c>
    </row>
    <row r="39" spans="1:6" ht="15.75" hidden="1" thickBot="1" x14ac:dyDescent="0.3">
      <c r="A39" s="89" t="s">
        <v>6</v>
      </c>
      <c r="B39" s="42"/>
      <c r="C39" s="139">
        <f>SUM(C37:C38)</f>
        <v>10</v>
      </c>
      <c r="D39" s="123">
        <f>F39/C39</f>
        <v>8.6</v>
      </c>
      <c r="E39" s="247">
        <f>SUM(E37:E38)</f>
        <v>0.2</v>
      </c>
      <c r="F39" s="139">
        <f>SUM(F37:F38)</f>
        <v>86</v>
      </c>
    </row>
    <row r="40" spans="1:6" ht="15.75" hidden="1" thickBot="1" x14ac:dyDescent="0.3">
      <c r="A40" s="92" t="s">
        <v>11</v>
      </c>
      <c r="B40" s="93"/>
      <c r="C40" s="94"/>
      <c r="D40" s="94"/>
      <c r="E40" s="94"/>
      <c r="F40" s="94"/>
    </row>
    <row r="41" spans="1:6" ht="15.75" hidden="1" x14ac:dyDescent="0.25">
      <c r="A41" s="219" t="s">
        <v>249</v>
      </c>
      <c r="B41" s="110"/>
      <c r="C41" s="110"/>
      <c r="D41" s="110"/>
      <c r="E41" s="110"/>
      <c r="F41" s="110"/>
    </row>
    <row r="42" spans="1:6" ht="15.75" hidden="1" x14ac:dyDescent="0.25">
      <c r="A42" s="211" t="s">
        <v>5</v>
      </c>
      <c r="B42" s="40"/>
      <c r="C42" s="40">
        <f>C11+C39</f>
        <v>29</v>
      </c>
      <c r="D42" s="88">
        <f>F42/C42</f>
        <v>10.172413793103448</v>
      </c>
      <c r="E42" s="40">
        <f>E11+E39</f>
        <v>0.8</v>
      </c>
      <c r="F42" s="40">
        <f>F11+F39</f>
        <v>295</v>
      </c>
    </row>
    <row r="43" spans="1:6" ht="15.75" hidden="1" x14ac:dyDescent="0.25">
      <c r="A43" s="211" t="s">
        <v>244</v>
      </c>
      <c r="B43" s="40"/>
      <c r="C43" s="40"/>
      <c r="D43" s="40"/>
      <c r="E43" s="40"/>
      <c r="F43" s="40"/>
    </row>
    <row r="44" spans="1:6" hidden="1" x14ac:dyDescent="0.25">
      <c r="A44" s="17" t="s">
        <v>141</v>
      </c>
      <c r="B44" s="90"/>
      <c r="C44" s="90"/>
      <c r="D44" s="90"/>
      <c r="E44" s="90"/>
      <c r="F44" s="90"/>
    </row>
    <row r="45" spans="1:6" hidden="1" x14ac:dyDescent="0.25">
      <c r="A45" s="25" t="s">
        <v>139</v>
      </c>
      <c r="B45" s="40"/>
      <c r="C45" s="40"/>
      <c r="D45" s="40"/>
      <c r="E45" s="40"/>
      <c r="F45" s="40"/>
    </row>
    <row r="46" spans="1:6" ht="30" hidden="1" x14ac:dyDescent="0.25">
      <c r="A46" s="25" t="s">
        <v>140</v>
      </c>
      <c r="B46" s="40"/>
      <c r="C46" s="40"/>
      <c r="D46" s="40"/>
      <c r="E46" s="40"/>
      <c r="F46" s="40"/>
    </row>
    <row r="47" spans="1:6" ht="15.75" hidden="1" x14ac:dyDescent="0.25">
      <c r="A47" s="212" t="s">
        <v>245</v>
      </c>
      <c r="B47" s="40"/>
      <c r="C47" s="40"/>
      <c r="D47" s="40"/>
      <c r="E47" s="40"/>
      <c r="F47" s="40"/>
    </row>
    <row r="48" spans="1:6" hidden="1" x14ac:dyDescent="0.25">
      <c r="A48" s="97" t="s">
        <v>8</v>
      </c>
      <c r="B48" s="40"/>
      <c r="C48" s="40"/>
      <c r="D48" s="40"/>
      <c r="E48" s="40"/>
      <c r="F48" s="40"/>
    </row>
    <row r="49" spans="1:6" hidden="1" x14ac:dyDescent="0.25">
      <c r="A49" s="97" t="s">
        <v>246</v>
      </c>
      <c r="B49" s="40"/>
      <c r="C49" s="40"/>
      <c r="D49" s="40"/>
      <c r="E49" s="40"/>
      <c r="F49" s="40"/>
    </row>
    <row r="50" spans="1:6" hidden="1" x14ac:dyDescent="0.25">
      <c r="A50" s="213" t="s">
        <v>23</v>
      </c>
      <c r="B50" s="40"/>
      <c r="C50" s="40"/>
      <c r="D50" s="40"/>
      <c r="E50" s="40"/>
      <c r="F50" s="40"/>
    </row>
    <row r="51" spans="1:6" hidden="1" x14ac:dyDescent="0.25">
      <c r="A51" s="14" t="s">
        <v>165</v>
      </c>
      <c r="B51" s="40"/>
      <c r="C51" s="40"/>
      <c r="D51" s="40"/>
      <c r="E51" s="40"/>
      <c r="F51" s="40"/>
    </row>
    <row r="52" spans="1:6" hidden="1" x14ac:dyDescent="0.25">
      <c r="A52" s="14" t="s">
        <v>13</v>
      </c>
      <c r="B52" s="40"/>
      <c r="C52" s="40"/>
      <c r="D52" s="40"/>
      <c r="E52" s="40"/>
      <c r="F52" s="40"/>
    </row>
    <row r="53" spans="1:6" hidden="1" x14ac:dyDescent="0.25">
      <c r="A53" s="214" t="s">
        <v>166</v>
      </c>
      <c r="B53" s="40"/>
      <c r="C53" s="40"/>
      <c r="D53" s="40"/>
      <c r="E53" s="40"/>
      <c r="F53" s="40"/>
    </row>
    <row r="54" spans="1:6" ht="28.5" hidden="1" x14ac:dyDescent="0.25">
      <c r="A54" s="215" t="s">
        <v>247</v>
      </c>
      <c r="B54" s="43"/>
      <c r="C54" s="43"/>
      <c r="D54" s="43"/>
      <c r="E54" s="43"/>
      <c r="F54" s="43"/>
    </row>
    <row r="55" spans="1:6" ht="30" hidden="1" x14ac:dyDescent="0.25">
      <c r="A55" s="216" t="s">
        <v>248</v>
      </c>
      <c r="B55" s="217"/>
      <c r="C55" s="217"/>
      <c r="D55" s="217"/>
      <c r="E55" s="217"/>
      <c r="F55" s="217"/>
    </row>
    <row r="56" spans="1:6" ht="31.5" hidden="1" x14ac:dyDescent="0.25">
      <c r="A56" s="201" t="s">
        <v>213</v>
      </c>
      <c r="B56" s="217"/>
      <c r="C56" s="217"/>
      <c r="D56" s="217"/>
      <c r="E56" s="217"/>
      <c r="F56" s="217"/>
    </row>
    <row r="57" spans="1:6" ht="31.5" hidden="1" x14ac:dyDescent="0.25">
      <c r="A57" s="201" t="s">
        <v>214</v>
      </c>
      <c r="B57" s="217"/>
      <c r="C57" s="217"/>
      <c r="D57" s="217"/>
      <c r="E57" s="217"/>
      <c r="F57" s="217"/>
    </row>
    <row r="58" spans="1:6" ht="15.75" hidden="1" x14ac:dyDescent="0.25">
      <c r="A58" s="201" t="s">
        <v>262</v>
      </c>
      <c r="B58" s="217"/>
      <c r="C58" s="217"/>
      <c r="D58" s="217"/>
      <c r="E58" s="217"/>
      <c r="F58" s="217"/>
    </row>
    <row r="59" spans="1:6" ht="15.75" hidden="1" x14ac:dyDescent="0.25">
      <c r="A59" s="172" t="s">
        <v>174</v>
      </c>
      <c r="B59" s="217"/>
      <c r="C59" s="217"/>
      <c r="D59" s="217"/>
      <c r="E59" s="217"/>
      <c r="F59" s="217"/>
    </row>
    <row r="60" spans="1:6" ht="15.75" hidden="1" x14ac:dyDescent="0.25">
      <c r="A60" s="221" t="s">
        <v>231</v>
      </c>
      <c r="B60" s="40"/>
      <c r="C60" s="40"/>
      <c r="D60" s="190"/>
      <c r="E60" s="40"/>
      <c r="F60" s="217"/>
    </row>
    <row r="61" spans="1:6" ht="15.75" hidden="1" x14ac:dyDescent="0.25">
      <c r="A61" s="206" t="s">
        <v>226</v>
      </c>
      <c r="B61" s="40"/>
      <c r="C61" s="40"/>
      <c r="D61" s="40"/>
      <c r="E61" s="40"/>
      <c r="F61" s="217"/>
    </row>
    <row r="62" spans="1:6" ht="15.75" hidden="1" x14ac:dyDescent="0.25">
      <c r="A62" s="207" t="s">
        <v>227</v>
      </c>
      <c r="B62" s="40"/>
      <c r="C62" s="40"/>
      <c r="D62" s="40"/>
      <c r="E62" s="40"/>
      <c r="F62" s="217"/>
    </row>
    <row r="63" spans="1:6" ht="15.75" hidden="1" x14ac:dyDescent="0.25">
      <c r="A63" s="206" t="s">
        <v>228</v>
      </c>
      <c r="B63" s="40"/>
      <c r="C63" s="40"/>
      <c r="D63" s="40"/>
      <c r="E63" s="40"/>
      <c r="F63" s="217"/>
    </row>
    <row r="64" spans="1:6" ht="31.5" hidden="1" x14ac:dyDescent="0.25">
      <c r="A64" s="208" t="s">
        <v>229</v>
      </c>
      <c r="B64" s="40"/>
      <c r="C64" s="40"/>
      <c r="D64" s="40"/>
      <c r="E64" s="40"/>
      <c r="F64" s="217"/>
    </row>
    <row r="65" spans="1:6" ht="16.5" hidden="1" thickBot="1" x14ac:dyDescent="0.3">
      <c r="A65" s="222" t="s">
        <v>230</v>
      </c>
      <c r="B65" s="218"/>
      <c r="C65" s="218"/>
      <c r="D65" s="218"/>
      <c r="E65" s="218"/>
      <c r="F65" s="218"/>
    </row>
    <row r="66" spans="1:6" hidden="1" x14ac:dyDescent="0.25"/>
  </sheetData>
  <sheetProtection selectLockedCells="1" selectUnlockedCells="1"/>
  <mergeCells count="6">
    <mergeCell ref="A2:F3"/>
    <mergeCell ref="F4:F6"/>
    <mergeCell ref="E4:E6"/>
    <mergeCell ref="B4:B6"/>
    <mergeCell ref="D4:D6"/>
    <mergeCell ref="C4:C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Хабаровск-1</vt:lpstr>
      <vt:lpstr>Хабаровск-2</vt:lpstr>
      <vt:lpstr>Комсомольск</vt:lpstr>
      <vt:lpstr>МО других субъектов</vt:lpstr>
      <vt:lpstr>Комсомольск!Заголовки_для_печати</vt:lpstr>
      <vt:lpstr>'МО других субъектов'!Заголовки_для_печати</vt:lpstr>
      <vt:lpstr>'Хабаровск-1'!Заголовки_для_печати</vt:lpstr>
      <vt:lpstr>'Хабаровск-2'!Заголовки_для_печати</vt:lpstr>
      <vt:lpstr>Комсомольск!Область_печати</vt:lpstr>
      <vt:lpstr>'МО других субъектов'!Область_печати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2017-06-26T23:46:49Z</cp:lastPrinted>
  <dcterms:created xsi:type="dcterms:W3CDTF">2011-12-09T04:00:35Z</dcterms:created>
  <dcterms:modified xsi:type="dcterms:W3CDTF">2018-05-22T00:46:43Z</dcterms:modified>
</cp:coreProperties>
</file>